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75" windowHeight="11955" firstSheet="2" activeTab="2"/>
  </bookViews>
  <sheets>
    <sheet name="Лист2" sheetId="2" r:id="rId1"/>
    <sheet name="01.04.2014" sheetId="3" r:id="rId2"/>
    <sheet name="01.07.2015" sheetId="11" r:id="rId3"/>
  </sheets>
  <calcPr calcId="125725"/>
</workbook>
</file>

<file path=xl/calcChain.xml><?xml version="1.0" encoding="utf-8"?>
<calcChain xmlns="http://schemas.openxmlformats.org/spreadsheetml/2006/main">
  <c r="D101" i="11"/>
  <c r="D36"/>
  <c r="D9"/>
  <c r="D41" l="1"/>
  <c r="D54"/>
  <c r="D12"/>
  <c r="D7" s="1"/>
  <c r="D62"/>
  <c r="D60" s="1"/>
  <c r="D108"/>
  <c r="D107"/>
  <c r="D106"/>
  <c r="D103"/>
  <c r="D102"/>
  <c r="D89"/>
  <c r="D90"/>
  <c r="D81"/>
  <c r="D79"/>
  <c r="D86"/>
  <c r="D85"/>
  <c r="D84"/>
  <c r="D83"/>
  <c r="D82"/>
  <c r="D80"/>
  <c r="D78"/>
  <c r="D77"/>
  <c r="D76"/>
  <c r="D73"/>
  <c r="D72"/>
  <c r="D70" s="1"/>
  <c r="D68"/>
  <c r="D67"/>
  <c r="D66"/>
  <c r="D65"/>
  <c r="D63" s="1"/>
  <c r="D104"/>
  <c r="D99"/>
  <c r="D87"/>
  <c r="D74"/>
  <c r="F56"/>
  <c r="E54"/>
  <c r="F54" s="1"/>
  <c r="F53"/>
  <c r="F52"/>
  <c r="E50"/>
  <c r="F50" s="1"/>
  <c r="D50"/>
  <c r="F49"/>
  <c r="F48"/>
  <c r="F47"/>
  <c r="F46"/>
  <c r="F45"/>
  <c r="F43"/>
  <c r="E41"/>
  <c r="F41" s="1"/>
  <c r="F40"/>
  <c r="F38"/>
  <c r="E36"/>
  <c r="F36" s="1"/>
  <c r="F28"/>
  <c r="F27"/>
  <c r="F26"/>
  <c r="F25"/>
  <c r="E23"/>
  <c r="F23" s="1"/>
  <c r="D23"/>
  <c r="F22"/>
  <c r="F21"/>
  <c r="E19"/>
  <c r="F19" s="1"/>
  <c r="D19"/>
  <c r="F18"/>
  <c r="F17"/>
  <c r="F16"/>
  <c r="F15"/>
  <c r="F14"/>
  <c r="E12"/>
  <c r="F12" s="1"/>
  <c r="F11"/>
  <c r="F10"/>
  <c r="F9"/>
  <c r="E7"/>
  <c r="E57" s="1"/>
  <c r="F57" s="1"/>
  <c r="I53" i="2"/>
  <c r="I49"/>
  <c r="I41"/>
  <c r="I30"/>
  <c r="I22"/>
  <c r="I18"/>
  <c r="I11"/>
  <c r="I6"/>
  <c r="D6" i="11" l="1"/>
  <c r="D58"/>
  <c r="F7"/>
  <c r="I56" i="2"/>
  <c r="D57" i="3"/>
  <c r="D7"/>
  <c r="E7"/>
  <c r="F56"/>
  <c r="E54"/>
  <c r="D54"/>
  <c r="F53"/>
  <c r="F52"/>
  <c r="E50"/>
  <c r="D50"/>
  <c r="F49"/>
  <c r="F48"/>
  <c r="F47"/>
  <c r="F46"/>
  <c r="F45"/>
  <c r="F44"/>
  <c r="E42"/>
  <c r="D42"/>
  <c r="F41"/>
  <c r="F40"/>
  <c r="F39"/>
  <c r="F38"/>
  <c r="F37"/>
  <c r="F36"/>
  <c r="F35"/>
  <c r="F34"/>
  <c r="F33"/>
  <c r="E31"/>
  <c r="D31"/>
  <c r="F30"/>
  <c r="F29"/>
  <c r="F28"/>
  <c r="F27"/>
  <c r="F26"/>
  <c r="F25"/>
  <c r="E23"/>
  <c r="D23"/>
  <c r="F22"/>
  <c r="F21"/>
  <c r="E19"/>
  <c r="F19" s="1"/>
  <c r="D19"/>
  <c r="F18"/>
  <c r="F17"/>
  <c r="F16"/>
  <c r="F15"/>
  <c r="F14"/>
  <c r="E12"/>
  <c r="F12" s="1"/>
  <c r="D12"/>
  <c r="F11"/>
  <c r="F10"/>
  <c r="F9"/>
  <c r="H8" i="2"/>
  <c r="H9"/>
  <c r="H10"/>
  <c r="H13"/>
  <c r="H14"/>
  <c r="H15"/>
  <c r="H16"/>
  <c r="H17"/>
  <c r="H20"/>
  <c r="H21"/>
  <c r="H24"/>
  <c r="H25"/>
  <c r="H26"/>
  <c r="H27"/>
  <c r="H28"/>
  <c r="H29"/>
  <c r="H32"/>
  <c r="H33"/>
  <c r="H34"/>
  <c r="H35"/>
  <c r="H36"/>
  <c r="H37"/>
  <c r="H38"/>
  <c r="H39"/>
  <c r="H40"/>
  <c r="H43"/>
  <c r="H44"/>
  <c r="H45"/>
  <c r="H46"/>
  <c r="H47"/>
  <c r="H48"/>
  <c r="H51"/>
  <c r="H52"/>
  <c r="H55"/>
  <c r="F6"/>
  <c r="G6"/>
  <c r="H6" s="1"/>
  <c r="E6"/>
  <c r="G53"/>
  <c r="H53" s="1"/>
  <c r="G11"/>
  <c r="H11" s="1"/>
  <c r="G18"/>
  <c r="H18" s="1"/>
  <c r="G22"/>
  <c r="H22" s="1"/>
  <c r="G30"/>
  <c r="H30" s="1"/>
  <c r="G41"/>
  <c r="H41" s="1"/>
  <c r="G49"/>
  <c r="H49" s="1"/>
  <c r="F53"/>
  <c r="F49"/>
  <c r="F41"/>
  <c r="F30"/>
  <c r="F22"/>
  <c r="F18"/>
  <c r="F11"/>
  <c r="E22"/>
  <c r="E53"/>
  <c r="E49"/>
  <c r="E41"/>
  <c r="E30"/>
  <c r="E18"/>
  <c r="E11"/>
  <c r="C18"/>
  <c r="C11"/>
  <c r="C41"/>
  <c r="C53"/>
  <c r="C49"/>
  <c r="C30"/>
  <c r="C22"/>
  <c r="D57" i="11" l="1"/>
  <c r="E56" i="2"/>
  <c r="F56"/>
  <c r="D6" i="3"/>
  <c r="F50"/>
  <c r="F7"/>
  <c r="F42"/>
  <c r="F23"/>
  <c r="F31"/>
  <c r="F54"/>
  <c r="E57"/>
  <c r="F57" s="1"/>
  <c r="G56" i="2"/>
  <c r="H56" s="1"/>
</calcChain>
</file>

<file path=xl/sharedStrings.xml><?xml version="1.0" encoding="utf-8"?>
<sst xmlns="http://schemas.openxmlformats.org/spreadsheetml/2006/main" count="440" uniqueCount="101">
  <si>
    <t xml:space="preserve">Органы местного самоуправления </t>
  </si>
  <si>
    <t>Среднесписочная численность работников (человек)</t>
  </si>
  <si>
    <t>Фонд оплаты труда с начислениями,      (тыс. рублей)</t>
  </si>
  <si>
    <t>Администрация</t>
  </si>
  <si>
    <t>в том числе:</t>
  </si>
  <si>
    <t>муниципальные служащие</t>
  </si>
  <si>
    <t>немуниципальные служащие</t>
  </si>
  <si>
    <t>№</t>
  </si>
  <si>
    <t>ИТОГО</t>
  </si>
  <si>
    <t>Информация о численности работников органов местного самоуправления с указанием фактических затрат на их денежное содержание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</si>
  <si>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</si>
  <si>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</si>
  <si>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</si>
  <si>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</si>
  <si>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"Безопасный город"</t>
  </si>
  <si>
    <t>МАУ "МФЦ г. Воронежа"</t>
  </si>
  <si>
    <t>МКУ "Управление по делам гражданской обороны и чрезвычайным ситуациям"</t>
  </si>
  <si>
    <t>НАЦИОНАЛЬНАЯ ЭКОНОМИКА</t>
  </si>
  <si>
    <t>МАУ "Центр СМИ и рекламы"</t>
  </si>
  <si>
    <t>МКУ "Городская дирекция дорожного хозяйства и благоустройства"</t>
  </si>
  <si>
    <t>МБУ "ЦДС"</t>
  </si>
  <si>
    <t>МБУ"СМЭС"</t>
  </si>
  <si>
    <t>МКУ "ДЕЗ КС"</t>
  </si>
  <si>
    <t>ЖИЛИЩНО-КОММУНАЛЬНОЕ ХОЗЯЙСТВО</t>
  </si>
  <si>
    <t>МКУ "ГорДЕЗ ЖКХ"</t>
  </si>
  <si>
    <t>МКУ "ГАСС"</t>
  </si>
  <si>
    <t xml:space="preserve">МБУ "Центр энергосбережения и энергоэффективности "  </t>
  </si>
  <si>
    <t>МКУ "РайДЕЗ ЖКХ Железнодорожного района"</t>
  </si>
  <si>
    <t>МКУ "РайДЕЗ ЖКХ Коминтерновского района"</t>
  </si>
  <si>
    <t>МКУ "РайДЕЗ ЖКХ Левобережного района"</t>
  </si>
  <si>
    <t>МКУ "РайДЕЗ ЖКХ Ленинского района"</t>
  </si>
  <si>
    <t>МКУ "РайДЕЗ ЖКХ Советского района"</t>
  </si>
  <si>
    <t>МКУ "РайДЕЗ ЖКХ Центрального района"</t>
  </si>
  <si>
    <t>ОБРАЗОВАНИЕ</t>
  </si>
  <si>
    <t>Учреждения образования</t>
  </si>
  <si>
    <t>МКУ "Центр молодежных проектов и  программ"</t>
  </si>
  <si>
    <t>МАУ "ЦДО Перемена"</t>
  </si>
  <si>
    <t>КУЛЬТУРА</t>
  </si>
  <si>
    <t>Учреждения культуры</t>
  </si>
  <si>
    <t>МКУ "Централизованнная бухгалтерия"</t>
  </si>
  <si>
    <t>Учреждения дополнительного  образования (ДШИ)</t>
  </si>
  <si>
    <t>Учреждения дополнительного  образования (спорт. школы)</t>
  </si>
  <si>
    <t>ФИЗИЧЕСКАЯ КУЛЬТУРА И СПОРТ</t>
  </si>
  <si>
    <t>МКУ "ЦБ УДО"</t>
  </si>
  <si>
    <t>МБУ ГФСЦ</t>
  </si>
  <si>
    <t>Защита населения и территорий от последствий ЧС природного  и техногенного характера, гражданская оборона</t>
  </si>
  <si>
    <t>МБУ "ЦОДД"</t>
  </si>
  <si>
    <t>Органы местного самоуправления</t>
  </si>
  <si>
    <t xml:space="preserve"> Кроме того, Избирательная комиссия</t>
  </si>
  <si>
    <t>Данные ГРБС</t>
  </si>
  <si>
    <t>тыс. рублей</t>
  </si>
  <si>
    <t>Отчет</t>
  </si>
  <si>
    <t>по состоянию на 01.04.2014</t>
  </si>
  <si>
    <t>Отклонение</t>
  </si>
  <si>
    <t>Показатели</t>
  </si>
  <si>
    <t>Единица измерения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</si>
  <si>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</si>
  <si>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</si>
  <si>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</si>
  <si>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</si>
  <si>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</si>
  <si>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</si>
  <si>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</si>
  <si>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Культура и искусство</t>
  </si>
  <si>
    <t>Физическая культура и спорт</t>
  </si>
  <si>
    <t>1.1.</t>
  </si>
  <si>
    <t>1.2.</t>
  </si>
  <si>
    <t>1.3.</t>
  </si>
  <si>
    <t>1.4.</t>
  </si>
  <si>
    <t>1.5.</t>
  </si>
  <si>
    <t>1.6.</t>
  </si>
  <si>
    <t>1.7.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</si>
  <si>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</si>
  <si>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</si>
  <si>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</si>
  <si>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>2.2.</t>
  </si>
  <si>
    <t>2.3.</t>
  </si>
  <si>
    <t>2.4.</t>
  </si>
  <si>
    <t>2.5.</t>
  </si>
  <si>
    <t>2.6.</t>
  </si>
  <si>
    <t>2.7.</t>
  </si>
  <si>
    <t>СВЕДЕНИЯ О ЧИСЛЕННОСТИ РАБОТНИКОВ И ФОНДЕ ЗАРАБОТНОЙ ПЛАТЫ В МУНИЦИПАЛЬНЫХ УЧРЕЖДЕНИЯХ ГОРОДСКОГО ОКРУГА ГОРОД ВОРОНЕЖ ЗА I КВАРТАЛ 2014 ГОДА</t>
  </si>
  <si>
    <t>I  квартал         2014 года</t>
  </si>
  <si>
    <t>муниципальные служащие органов местного самоуправления</t>
  </si>
  <si>
    <t xml:space="preserve">  </t>
  </si>
  <si>
    <t>МКУ "Централизованнная бухгалтерия учреждений культуры"</t>
  </si>
  <si>
    <t xml:space="preserve"> в том числе, Избирательная комиссия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</si>
  <si>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</si>
  <si>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</si>
  <si>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</si>
  <si>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</si>
  <si>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</si>
  <si>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</si>
  <si>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МКУ " Городской центр муниципального имущества"</t>
  </si>
  <si>
    <t>МКУ "ГАРС"</t>
  </si>
  <si>
    <t>Учреждения образования и молодежной политики</t>
  </si>
  <si>
    <t>Школы искусств и дополнительное образование</t>
  </si>
  <si>
    <t>МУ по централизованному ведению бухгалтерского учета</t>
  </si>
  <si>
    <t xml:space="preserve"> по состоянию на 01.07.2015</t>
  </si>
  <si>
    <t>СВЕДЕНИЯ О ЧИСЛЕННОСТИ РАБОТНИКОВ И ФОНДЕ ЗАРАБОТНОЙ ПЛАТЫ В МУНИЦИПАЛЬНЫХ УЧРЕЖДЕНИЯХ ГОРОДСКОГО ОКРУГА ГОРОД ВОРОНЕЖ   ПО СОСТОЯНИЮ НА 01 ИЮЛЯ  2015 ГОДА</t>
  </si>
  <si>
    <t>МКУ "Администрация городских кладбищ"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</si>
</sst>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0" fillId="0" borderId="3" xfId="0" applyBorder="1"/>
    <xf numFmtId="0" fontId="0" fillId="0" borderId="5" xfId="0" applyBorder="1"/>
    <xf numFmtId="0" fontId="6" fillId="0" borderId="7" xfId="0" applyFont="1" applyFill="1" applyBorder="1"/>
    <xf numFmtId="0" fontId="0" fillId="0" borderId="9" xfId="0" applyBorder="1"/>
    <xf numFmtId="0" fontId="2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6" fillId="0" borderId="15" xfId="0" applyFont="1" applyBorder="1"/>
    <xf numFmtId="0" fontId="2" fillId="0" borderId="18" xfId="0" applyFont="1" applyBorder="1"/>
    <xf numFmtId="0" fontId="6" fillId="0" borderId="15" xfId="0" applyFont="1" applyFill="1" applyBorder="1"/>
    <xf numFmtId="0" fontId="6" fillId="0" borderId="15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6" fillId="0" borderId="16" xfId="0" applyFont="1" applyFill="1" applyBorder="1"/>
    <xf numFmtId="0" fontId="0" fillId="0" borderId="19" xfId="0" applyBorder="1"/>
    <xf numFmtId="0" fontId="0" fillId="0" borderId="20" xfId="0" applyBorder="1"/>
    <xf numFmtId="0" fontId="5" fillId="0" borderId="17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6" fillId="0" borderId="3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0" fillId="0" borderId="8" xfId="0" applyBorder="1"/>
    <xf numFmtId="0" fontId="0" fillId="0" borderId="26" xfId="0" applyBorder="1"/>
    <xf numFmtId="0" fontId="0" fillId="0" borderId="25" xfId="0" applyBorder="1"/>
    <xf numFmtId="0" fontId="0" fillId="0" borderId="27" xfId="0" applyBorder="1"/>
    <xf numFmtId="0" fontId="6" fillId="0" borderId="28" xfId="0" applyFont="1" applyFill="1" applyBorder="1" applyAlignment="1">
      <alignment wrapText="1"/>
    </xf>
    <xf numFmtId="0" fontId="0" fillId="0" borderId="10" xfId="0" applyBorder="1" applyAlignment="1">
      <alignment horizontal="center"/>
    </xf>
    <xf numFmtId="0" fontId="5" fillId="0" borderId="1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5" fillId="0" borderId="17" xfId="0" applyFont="1" applyFill="1" applyBorder="1" applyAlignment="1">
      <alignment wrapText="1"/>
    </xf>
    <xf numFmtId="0" fontId="0" fillId="0" borderId="33" xfId="0" applyBorder="1"/>
    <xf numFmtId="0" fontId="6" fillId="0" borderId="16" xfId="0" applyFont="1" applyBorder="1"/>
    <xf numFmtId="0" fontId="0" fillId="0" borderId="34" xfId="0" applyBorder="1"/>
    <xf numFmtId="0" fontId="5" fillId="0" borderId="17" xfId="0" applyFont="1" applyBorder="1" applyAlignment="1">
      <alignment vertical="center"/>
    </xf>
    <xf numFmtId="0" fontId="0" fillId="0" borderId="13" xfId="0" applyBorder="1"/>
    <xf numFmtId="0" fontId="0" fillId="0" borderId="35" xfId="0" applyBorder="1"/>
    <xf numFmtId="0" fontId="0" fillId="0" borderId="36" xfId="0" applyBorder="1"/>
    <xf numFmtId="0" fontId="1" fillId="0" borderId="22" xfId="0" applyFont="1" applyBorder="1" applyAlignment="1">
      <alignment horizontal="center" vertical="center" wrapText="1"/>
    </xf>
    <xf numFmtId="0" fontId="0" fillId="0" borderId="0" xfId="0" applyBorder="1"/>
    <xf numFmtId="0" fontId="1" fillId="0" borderId="3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" fontId="0" fillId="0" borderId="0" xfId="0" applyNumberFormat="1"/>
    <xf numFmtId="0" fontId="1" fillId="0" borderId="22" xfId="0" applyFont="1" applyFill="1" applyBorder="1" applyAlignment="1">
      <alignment horizontal="center" vertical="center" wrapText="1"/>
    </xf>
    <xf numFmtId="0" fontId="0" fillId="0" borderId="24" xfId="0" applyBorder="1"/>
    <xf numFmtId="164" fontId="0" fillId="0" borderId="24" xfId="0" applyNumberFormat="1" applyBorder="1"/>
    <xf numFmtId="3" fontId="5" fillId="0" borderId="2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3" fontId="5" fillId="0" borderId="35" xfId="0" applyNumberFormat="1" applyFont="1" applyBorder="1" applyAlignment="1">
      <alignment horizontal="center" vertical="center"/>
    </xf>
    <xf numFmtId="0" fontId="6" fillId="0" borderId="33" xfId="0" applyFont="1" applyFill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6" fillId="0" borderId="43" xfId="0" applyFont="1" applyFill="1" applyBorder="1" applyAlignment="1">
      <alignment horizontal="center" wrapText="1"/>
    </xf>
    <xf numFmtId="3" fontId="7" fillId="0" borderId="44" xfId="0" applyNumberFormat="1" applyFont="1" applyBorder="1" applyAlignment="1">
      <alignment horizontal="center"/>
    </xf>
    <xf numFmtId="4" fontId="0" fillId="0" borderId="24" xfId="0" applyNumberFormat="1" applyBorder="1"/>
    <xf numFmtId="1" fontId="7" fillId="0" borderId="44" xfId="0" applyNumberFormat="1" applyFont="1" applyBorder="1" applyAlignment="1">
      <alignment horizontal="center"/>
    </xf>
    <xf numFmtId="1" fontId="0" fillId="0" borderId="24" xfId="0" applyNumberFormat="1" applyBorder="1"/>
    <xf numFmtId="3" fontId="7" fillId="0" borderId="45" xfId="0" applyNumberFormat="1" applyFont="1" applyBorder="1" applyAlignment="1">
      <alignment horizontal="center"/>
    </xf>
    <xf numFmtId="0" fontId="4" fillId="0" borderId="0" xfId="0" applyFont="1"/>
    <xf numFmtId="3" fontId="7" fillId="0" borderId="46" xfId="0" applyNumberFormat="1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7" fillId="0" borderId="48" xfId="0" applyNumberFormat="1" applyFont="1" applyBorder="1" applyAlignment="1">
      <alignment horizontal="center"/>
    </xf>
    <xf numFmtId="3" fontId="7" fillId="0" borderId="49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/>
    <xf numFmtId="16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/>
    </xf>
    <xf numFmtId="0" fontId="0" fillId="0" borderId="15" xfId="0" applyFont="1" applyBorder="1"/>
    <xf numFmtId="0" fontId="6" fillId="0" borderId="15" xfId="0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/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/>
    </xf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4" fontId="0" fillId="0" borderId="0" xfId="0" applyNumberFormat="1" applyBorder="1"/>
    <xf numFmtId="0" fontId="3" fillId="0" borderId="0" xfId="0" applyFont="1" applyBorder="1" applyAlignment="1">
      <alignment wrapText="1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3" fontId="7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3" fontId="3" fillId="2" borderId="0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/>
    <xf numFmtId="3" fontId="5" fillId="2" borderId="20" xfId="0" applyNumberFormat="1" applyFont="1" applyFill="1" applyBorder="1" applyAlignment="1">
      <alignment horizontal="center" vertical="center"/>
    </xf>
    <xf numFmtId="3" fontId="5" fillId="2" borderId="4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0"/>
  <sheetViews>
    <sheetView topLeftCell="B10" workbookViewId="0">
      <selection activeCell="B25" sqref="B25"/>
    </sheetView>
  </sheetViews>
  <sheetFormatPr defaultRowHeight="15"/>
  <cols>
    <col min="1" max="1" width="5.140625" customWidth="1"/>
    <col min="2" max="2" width="46.5703125" customWidth="1"/>
    <col min="3" max="3" width="23.28515625" hidden="1" customWidth="1"/>
    <col min="4" max="4" width="22.28515625" hidden="1" customWidth="1"/>
    <col min="5" max="5" width="23.140625" customWidth="1"/>
    <col min="6" max="6" width="11.85546875" hidden="1" customWidth="1"/>
    <col min="7" max="7" width="13.140625" customWidth="1"/>
    <col min="8" max="8" width="16.7109375" hidden="1" customWidth="1"/>
    <col min="9" max="9" width="12.7109375" customWidth="1"/>
  </cols>
  <sheetData>
    <row r="2" spans="1:10" ht="56.25" customHeight="1">
      <c r="A2" s="137" t="s">
        <v>9</v>
      </c>
      <c r="B2" s="137"/>
      <c r="C2" s="137"/>
      <c r="D2" s="137"/>
      <c r="E2" s="137"/>
      <c r="F2" s="137"/>
      <c r="G2" s="137"/>
    </row>
    <row r="3" spans="1:10" ht="18.75">
      <c r="A3" s="137" t="s">
        <v>52</v>
      </c>
      <c r="B3" s="137"/>
      <c r="C3" s="137"/>
      <c r="D3" s="137"/>
      <c r="E3" s="137"/>
      <c r="F3" s="137"/>
      <c r="G3" s="137"/>
    </row>
    <row r="4" spans="1:10" ht="15.75" thickBot="1">
      <c r="G4" s="83"/>
      <c r="H4" s="86" t="s">
        <v>50</v>
      </c>
    </row>
    <row r="5" spans="1:10" ht="102.75" customHeight="1" thickBot="1">
      <c r="A5" s="55" t="s">
        <v>7</v>
      </c>
      <c r="B5" s="57" t="s">
        <v>0</v>
      </c>
      <c r="C5" s="58" t="s">
        <v>1</v>
      </c>
      <c r="D5" s="59" t="s">
        <v>2</v>
      </c>
      <c r="E5" s="67" t="s">
        <v>1</v>
      </c>
      <c r="F5" s="63" t="s">
        <v>49</v>
      </c>
      <c r="G5" s="63" t="s">
        <v>51</v>
      </c>
      <c r="H5" s="63" t="s">
        <v>53</v>
      </c>
      <c r="I5" s="63" t="s">
        <v>51</v>
      </c>
    </row>
    <row r="6" spans="1:10" ht="19.5" thickBot="1">
      <c r="A6" s="18">
        <v>1</v>
      </c>
      <c r="B6" s="51" t="s">
        <v>47</v>
      </c>
      <c r="C6" s="13"/>
      <c r="D6" s="54"/>
      <c r="E6" s="68">
        <f>E8+E9</f>
        <v>1576</v>
      </c>
      <c r="F6" s="66">
        <f t="shared" ref="F6:G6" si="0">F8+F9</f>
        <v>239655.09999999998</v>
      </c>
      <c r="G6" s="66">
        <f t="shared" si="0"/>
        <v>239655.09999999998</v>
      </c>
      <c r="H6" s="66">
        <f>G6-F6</f>
        <v>0</v>
      </c>
      <c r="I6" s="66">
        <f t="shared" ref="I6" si="1">I8+I9</f>
        <v>0</v>
      </c>
      <c r="J6" s="61"/>
    </row>
    <row r="7" spans="1:10" ht="15.75">
      <c r="A7" s="138"/>
      <c r="B7" s="15" t="s">
        <v>4</v>
      </c>
      <c r="C7" s="11"/>
      <c r="D7" s="48"/>
      <c r="E7" s="48"/>
      <c r="F7" s="64"/>
      <c r="G7" s="64"/>
      <c r="H7" s="64"/>
      <c r="I7" s="64"/>
    </row>
    <row r="8" spans="1:10" ht="15.75">
      <c r="A8" s="138"/>
      <c r="B8" s="14" t="s">
        <v>5</v>
      </c>
      <c r="C8" s="2"/>
      <c r="D8" s="48"/>
      <c r="E8" s="69">
        <v>1392</v>
      </c>
      <c r="F8" s="78">
        <v>227399.3</v>
      </c>
      <c r="G8" s="78">
        <v>227399.3</v>
      </c>
      <c r="H8" s="78">
        <f t="shared" ref="H8:H56" si="2">G8-F8</f>
        <v>0</v>
      </c>
      <c r="I8" s="78"/>
    </row>
    <row r="9" spans="1:10" ht="18.75" customHeight="1" thickBot="1">
      <c r="A9" s="138"/>
      <c r="B9" s="49" t="s">
        <v>6</v>
      </c>
      <c r="C9" s="6"/>
      <c r="D9" s="50"/>
      <c r="E9" s="70">
        <v>184</v>
      </c>
      <c r="F9" s="84">
        <v>12255.8</v>
      </c>
      <c r="G9" s="84">
        <v>12255.8</v>
      </c>
      <c r="H9" s="84">
        <f t="shared" si="2"/>
        <v>0</v>
      </c>
      <c r="I9" s="84"/>
    </row>
    <row r="10" spans="1:10" ht="19.5" thickBot="1">
      <c r="A10" s="18"/>
      <c r="B10" s="85" t="s">
        <v>48</v>
      </c>
      <c r="C10" s="52"/>
      <c r="D10" s="53"/>
      <c r="E10" s="68">
        <v>7</v>
      </c>
      <c r="F10" s="66">
        <v>1327</v>
      </c>
      <c r="G10" s="66">
        <v>1327</v>
      </c>
      <c r="H10" s="66">
        <f t="shared" si="2"/>
        <v>0</v>
      </c>
      <c r="I10" s="66"/>
    </row>
    <row r="11" spans="1:10" ht="19.5" thickBot="1">
      <c r="A11" s="18">
        <v>2</v>
      </c>
      <c r="B11" s="22" t="s">
        <v>3</v>
      </c>
      <c r="C11" s="37">
        <f>C13+C14+C15+C16+C17</f>
        <v>494</v>
      </c>
      <c r="D11" s="13"/>
      <c r="E11" s="68">
        <f>E13+E14+E15+E16+E17</f>
        <v>495</v>
      </c>
      <c r="F11" s="66">
        <f>F13+F14+F15+F16+F17</f>
        <v>36419.699999999997</v>
      </c>
      <c r="G11" s="66">
        <f>G13+G14+G15+G16+G17</f>
        <v>32320</v>
      </c>
      <c r="H11" s="66">
        <f t="shared" si="2"/>
        <v>-4099.6999999999971</v>
      </c>
      <c r="I11" s="66">
        <f>I13+I14+I15+I16+I17</f>
        <v>0</v>
      </c>
    </row>
    <row r="12" spans="1:10" ht="15.75">
      <c r="A12" s="132"/>
      <c r="B12" s="15" t="s">
        <v>4</v>
      </c>
      <c r="C12" s="32"/>
      <c r="D12" s="12"/>
      <c r="E12" s="71"/>
      <c r="F12" s="65"/>
      <c r="G12" s="64"/>
      <c r="H12" s="64"/>
      <c r="I12" s="64"/>
    </row>
    <row r="13" spans="1:10" ht="15.75">
      <c r="A13" s="133"/>
      <c r="B13" s="14" t="s">
        <v>10</v>
      </c>
      <c r="C13" s="35">
        <v>20</v>
      </c>
      <c r="D13" s="7"/>
      <c r="E13" s="69">
        <v>17</v>
      </c>
      <c r="F13" s="78">
        <v>1385.7</v>
      </c>
      <c r="G13" s="78">
        <v>1365</v>
      </c>
      <c r="H13" s="78">
        <f t="shared" si="2"/>
        <v>-20.700000000000045</v>
      </c>
      <c r="I13" s="78"/>
    </row>
    <row r="14" spans="1:10" ht="15.75">
      <c r="A14" s="133"/>
      <c r="B14" s="14" t="s">
        <v>11</v>
      </c>
      <c r="C14" s="35">
        <v>214</v>
      </c>
      <c r="D14" s="7"/>
      <c r="E14" s="69">
        <v>220</v>
      </c>
      <c r="F14" s="78">
        <v>10508.4</v>
      </c>
      <c r="G14" s="78">
        <v>9763</v>
      </c>
      <c r="H14" s="78">
        <f t="shared" si="2"/>
        <v>-745.39999999999964</v>
      </c>
      <c r="I14" s="78"/>
    </row>
    <row r="15" spans="1:10" ht="15.75">
      <c r="A15" s="133"/>
      <c r="B15" s="16" t="s">
        <v>12</v>
      </c>
      <c r="C15" s="35">
        <v>26</v>
      </c>
      <c r="D15" s="7"/>
      <c r="E15" s="69">
        <v>25</v>
      </c>
      <c r="F15" s="78">
        <v>2690</v>
      </c>
      <c r="G15" s="78">
        <v>2688</v>
      </c>
      <c r="H15" s="78">
        <f t="shared" si="2"/>
        <v>-2</v>
      </c>
      <c r="I15" s="78"/>
    </row>
    <row r="16" spans="1:10" ht="31.5">
      <c r="A16" s="133"/>
      <c r="B16" s="17" t="s">
        <v>13</v>
      </c>
      <c r="C16" s="35">
        <v>190</v>
      </c>
      <c r="D16" s="7"/>
      <c r="E16" s="69">
        <v>191</v>
      </c>
      <c r="F16" s="78">
        <v>17792.599999999999</v>
      </c>
      <c r="G16" s="78">
        <v>15410</v>
      </c>
      <c r="H16" s="78">
        <f t="shared" si="2"/>
        <v>-2382.5999999999985</v>
      </c>
      <c r="I16" s="78"/>
    </row>
    <row r="17" spans="1:9" ht="16.5" thickBot="1">
      <c r="A17" s="133"/>
      <c r="B17" s="19" t="s">
        <v>15</v>
      </c>
      <c r="C17" s="36">
        <v>44</v>
      </c>
      <c r="D17" s="20"/>
      <c r="E17" s="70">
        <v>42</v>
      </c>
      <c r="F17" s="78">
        <v>4043</v>
      </c>
      <c r="G17" s="78">
        <v>3094</v>
      </c>
      <c r="H17" s="78">
        <f t="shared" si="2"/>
        <v>-949</v>
      </c>
      <c r="I17" s="78"/>
    </row>
    <row r="18" spans="1:9" ht="63.75" thickBot="1">
      <c r="A18" s="18">
        <v>3</v>
      </c>
      <c r="B18" s="47" t="s">
        <v>45</v>
      </c>
      <c r="C18" s="41">
        <f>C20+C21</f>
        <v>223</v>
      </c>
      <c r="D18" s="29"/>
      <c r="E18" s="72">
        <f>E20+E21</f>
        <v>234</v>
      </c>
      <c r="F18" s="66">
        <f>F20+F21</f>
        <v>23012</v>
      </c>
      <c r="G18" s="66">
        <f>G20+G21</f>
        <v>22741</v>
      </c>
      <c r="H18" s="66">
        <f t="shared" si="2"/>
        <v>-271</v>
      </c>
      <c r="I18" s="66">
        <f>I20+I21</f>
        <v>0</v>
      </c>
    </row>
    <row r="19" spans="1:9" ht="16.5" thickBot="1">
      <c r="A19" s="134"/>
      <c r="B19" s="10" t="s">
        <v>4</v>
      </c>
      <c r="C19" s="46"/>
      <c r="D19" s="29"/>
      <c r="E19" s="73"/>
      <c r="F19" s="79"/>
      <c r="G19" s="64"/>
      <c r="H19" s="64"/>
      <c r="I19" s="64"/>
    </row>
    <row r="20" spans="1:9" ht="32.25" thickBot="1">
      <c r="A20" s="135"/>
      <c r="B20" s="5" t="s">
        <v>16</v>
      </c>
      <c r="C20" s="35">
        <v>223</v>
      </c>
      <c r="D20" s="21"/>
      <c r="E20" s="69">
        <v>222</v>
      </c>
      <c r="F20" s="78">
        <v>22741</v>
      </c>
      <c r="G20" s="78">
        <v>22741</v>
      </c>
      <c r="H20" s="78">
        <f t="shared" si="2"/>
        <v>0</v>
      </c>
      <c r="I20" s="78"/>
    </row>
    <row r="21" spans="1:9" ht="16.5" thickBot="1">
      <c r="A21" s="136"/>
      <c r="B21" s="8" t="s">
        <v>14</v>
      </c>
      <c r="C21" s="45"/>
      <c r="D21" s="21"/>
      <c r="E21" s="70">
        <v>12</v>
      </c>
      <c r="F21" s="78">
        <v>271</v>
      </c>
      <c r="G21" s="78">
        <v>0</v>
      </c>
      <c r="H21" s="78">
        <f t="shared" si="2"/>
        <v>-271</v>
      </c>
      <c r="I21" s="78"/>
    </row>
    <row r="22" spans="1:9" ht="19.5" thickBot="1">
      <c r="A22" s="42">
        <v>4</v>
      </c>
      <c r="B22" s="43" t="s">
        <v>17</v>
      </c>
      <c r="C22" s="44">
        <f>C24+C25+C26+C27+C29</f>
        <v>170</v>
      </c>
      <c r="D22" s="23"/>
      <c r="E22" s="68">
        <f>E24+E25+E26+E27+E29+E28</f>
        <v>160</v>
      </c>
      <c r="F22" s="66">
        <f>F24+F25+F26+F27+F29+F28</f>
        <v>16980.239999999998</v>
      </c>
      <c r="G22" s="66">
        <f>G24+G25+G26+G27+G29+G28</f>
        <v>12806</v>
      </c>
      <c r="H22" s="66">
        <f t="shared" si="2"/>
        <v>-4174.239999999998</v>
      </c>
      <c r="I22" s="66">
        <f>I24+I25+I26+I27+I29+I28</f>
        <v>0</v>
      </c>
    </row>
    <row r="23" spans="1:9" ht="15.75">
      <c r="A23" s="129"/>
      <c r="B23" s="10" t="s">
        <v>4</v>
      </c>
      <c r="C23" s="32"/>
      <c r="D23" s="11"/>
      <c r="E23" s="71"/>
      <c r="F23" s="80"/>
      <c r="G23" s="64"/>
      <c r="H23" s="64"/>
      <c r="I23" s="64"/>
    </row>
    <row r="24" spans="1:9" ht="15.75">
      <c r="A24" s="130"/>
      <c r="B24" s="5" t="s">
        <v>18</v>
      </c>
      <c r="C24" s="35">
        <v>18</v>
      </c>
      <c r="D24" s="2"/>
      <c r="E24" s="69">
        <v>18</v>
      </c>
      <c r="F24" s="78">
        <v>1954.9</v>
      </c>
      <c r="G24" s="78">
        <v>955</v>
      </c>
      <c r="H24" s="78">
        <f t="shared" si="2"/>
        <v>-999.90000000000009</v>
      </c>
      <c r="I24" s="78"/>
    </row>
    <row r="25" spans="1:9" ht="31.5">
      <c r="A25" s="130"/>
      <c r="B25" s="5" t="s">
        <v>19</v>
      </c>
      <c r="C25" s="35">
        <v>51</v>
      </c>
      <c r="D25" s="2"/>
      <c r="E25" s="69">
        <v>51</v>
      </c>
      <c r="F25" s="78">
        <v>7006</v>
      </c>
      <c r="G25" s="78">
        <v>5548</v>
      </c>
      <c r="H25" s="78">
        <f t="shared" si="2"/>
        <v>-1458</v>
      </c>
      <c r="I25" s="78"/>
    </row>
    <row r="26" spans="1:9" ht="15.75">
      <c r="A26" s="130"/>
      <c r="B26" s="5" t="s">
        <v>20</v>
      </c>
      <c r="C26" s="35">
        <v>27</v>
      </c>
      <c r="D26" s="2"/>
      <c r="E26" s="69"/>
      <c r="F26" s="78"/>
      <c r="G26" s="78">
        <v>444</v>
      </c>
      <c r="H26" s="78">
        <f t="shared" si="2"/>
        <v>444</v>
      </c>
      <c r="I26" s="78"/>
    </row>
    <row r="27" spans="1:9" ht="15.75">
      <c r="A27" s="130"/>
      <c r="B27" s="5" t="s">
        <v>21</v>
      </c>
      <c r="C27" s="35">
        <v>57</v>
      </c>
      <c r="D27" s="2"/>
      <c r="E27" s="69"/>
      <c r="F27" s="78"/>
      <c r="G27" s="78"/>
      <c r="H27" s="78">
        <f t="shared" si="2"/>
        <v>0</v>
      </c>
      <c r="I27" s="78"/>
    </row>
    <row r="28" spans="1:9" ht="15.75">
      <c r="A28" s="130"/>
      <c r="B28" s="5" t="s">
        <v>46</v>
      </c>
      <c r="C28" s="35"/>
      <c r="D28" s="6"/>
      <c r="E28" s="69">
        <v>70</v>
      </c>
      <c r="F28" s="78">
        <v>5970.84</v>
      </c>
      <c r="G28" s="78">
        <v>3860</v>
      </c>
      <c r="H28" s="78">
        <f t="shared" si="2"/>
        <v>-2110.84</v>
      </c>
      <c r="I28" s="78"/>
    </row>
    <row r="29" spans="1:9" ht="16.5" thickBot="1">
      <c r="A29" s="131"/>
      <c r="B29" s="24" t="s">
        <v>22</v>
      </c>
      <c r="C29" s="35">
        <v>17</v>
      </c>
      <c r="D29" s="6"/>
      <c r="E29" s="69">
        <v>21</v>
      </c>
      <c r="F29" s="78">
        <v>2048.5</v>
      </c>
      <c r="G29" s="78">
        <v>1999</v>
      </c>
      <c r="H29" s="78">
        <f t="shared" si="2"/>
        <v>-49.5</v>
      </c>
      <c r="I29" s="78"/>
    </row>
    <row r="30" spans="1:9" ht="32.25" thickBot="1">
      <c r="A30" s="18">
        <v>5</v>
      </c>
      <c r="B30" s="25" t="s">
        <v>23</v>
      </c>
      <c r="C30" s="37">
        <f>C32+C33+C34+C35+C36+C37+C38+C39+C40</f>
        <v>294</v>
      </c>
      <c r="D30" s="21"/>
      <c r="E30" s="72">
        <f>E32+E33+E34+E35+E36+E37+E38+E39+E40</f>
        <v>269</v>
      </c>
      <c r="F30" s="66">
        <f>F32+F33+F34+F35+F36+F37+F38+F39+F40</f>
        <v>27748.200000000004</v>
      </c>
      <c r="G30" s="66">
        <f>G32+G33+G34+G35+G36+G37+G38+G39+G40</f>
        <v>22255</v>
      </c>
      <c r="H30" s="66">
        <f t="shared" si="2"/>
        <v>-5493.2000000000044</v>
      </c>
      <c r="I30" s="66">
        <f>I32+I33+I34+I35+I36+I37+I38+I39+I40</f>
        <v>0</v>
      </c>
    </row>
    <row r="31" spans="1:9" ht="15.75">
      <c r="A31" s="9"/>
      <c r="B31" s="10" t="s">
        <v>4</v>
      </c>
      <c r="C31" s="32"/>
      <c r="D31" s="12"/>
      <c r="E31" s="71"/>
      <c r="F31" s="81"/>
      <c r="G31" s="64"/>
      <c r="H31" s="64"/>
      <c r="I31" s="64"/>
    </row>
    <row r="32" spans="1:9" ht="15.75">
      <c r="A32" s="139"/>
      <c r="B32" s="5" t="s">
        <v>24</v>
      </c>
      <c r="C32" s="35">
        <v>69</v>
      </c>
      <c r="D32" s="7"/>
      <c r="E32" s="69">
        <v>67</v>
      </c>
      <c r="F32" s="78">
        <v>8676.5</v>
      </c>
      <c r="G32" s="78">
        <v>6948</v>
      </c>
      <c r="H32" s="78">
        <f t="shared" si="2"/>
        <v>-1728.5</v>
      </c>
      <c r="I32" s="78"/>
    </row>
    <row r="33" spans="1:9" ht="15.75">
      <c r="A33" s="130"/>
      <c r="B33" s="5" t="s">
        <v>25</v>
      </c>
      <c r="C33" s="35">
        <v>139</v>
      </c>
      <c r="D33" s="7"/>
      <c r="E33" s="69">
        <v>137</v>
      </c>
      <c r="F33" s="78">
        <v>10462.1</v>
      </c>
      <c r="G33" s="78">
        <v>7486</v>
      </c>
      <c r="H33" s="78">
        <f t="shared" si="2"/>
        <v>-2976.1000000000004</v>
      </c>
      <c r="I33" s="78"/>
    </row>
    <row r="34" spans="1:9" ht="31.5">
      <c r="A34" s="130"/>
      <c r="B34" s="5" t="s">
        <v>26</v>
      </c>
      <c r="C34" s="35">
        <v>19</v>
      </c>
      <c r="D34" s="7"/>
      <c r="E34" s="69">
        <v>18</v>
      </c>
      <c r="F34" s="78">
        <v>2208.6999999999998</v>
      </c>
      <c r="G34" s="78">
        <v>1382</v>
      </c>
      <c r="H34" s="78">
        <f t="shared" si="2"/>
        <v>-826.69999999999982</v>
      </c>
      <c r="I34" s="78"/>
    </row>
    <row r="35" spans="1:9" ht="31.5">
      <c r="A35" s="130"/>
      <c r="B35" s="5" t="s">
        <v>27</v>
      </c>
      <c r="C35" s="35">
        <v>11</v>
      </c>
      <c r="D35" s="7"/>
      <c r="E35" s="69">
        <v>9</v>
      </c>
      <c r="F35" s="78">
        <v>1447.9</v>
      </c>
      <c r="G35" s="78">
        <v>1448</v>
      </c>
      <c r="H35" s="78">
        <f t="shared" si="2"/>
        <v>9.9999999999909051E-2</v>
      </c>
      <c r="I35" s="78"/>
    </row>
    <row r="36" spans="1:9" ht="31.5">
      <c r="A36" s="130"/>
      <c r="B36" s="5" t="s">
        <v>28</v>
      </c>
      <c r="C36" s="35">
        <v>11</v>
      </c>
      <c r="D36" s="7"/>
      <c r="E36" s="69">
        <v>8</v>
      </c>
      <c r="F36" s="78">
        <v>759.9</v>
      </c>
      <c r="G36" s="78">
        <v>1327</v>
      </c>
      <c r="H36" s="78">
        <f t="shared" si="2"/>
        <v>567.1</v>
      </c>
      <c r="I36" s="78"/>
    </row>
    <row r="37" spans="1:9" ht="15.75">
      <c r="A37" s="130"/>
      <c r="B37" s="5" t="s">
        <v>29</v>
      </c>
      <c r="C37" s="35">
        <v>11</v>
      </c>
      <c r="D37" s="7"/>
      <c r="E37" s="69">
        <v>6</v>
      </c>
      <c r="F37" s="78">
        <v>989.2</v>
      </c>
      <c r="G37" s="78">
        <v>879</v>
      </c>
      <c r="H37" s="78">
        <f t="shared" si="2"/>
        <v>-110.20000000000005</v>
      </c>
      <c r="I37" s="78"/>
    </row>
    <row r="38" spans="1:9" ht="15.75">
      <c r="A38" s="130"/>
      <c r="B38" s="5" t="s">
        <v>30</v>
      </c>
      <c r="C38" s="35">
        <v>11</v>
      </c>
      <c r="D38" s="7"/>
      <c r="E38" s="69">
        <v>8</v>
      </c>
      <c r="F38" s="78">
        <v>1260.4000000000001</v>
      </c>
      <c r="G38" s="78">
        <v>758</v>
      </c>
      <c r="H38" s="78">
        <f t="shared" si="2"/>
        <v>-502.40000000000009</v>
      </c>
      <c r="I38" s="78"/>
    </row>
    <row r="39" spans="1:9" ht="15.75">
      <c r="A39" s="130"/>
      <c r="B39" s="5" t="s">
        <v>31</v>
      </c>
      <c r="C39" s="35">
        <v>11</v>
      </c>
      <c r="D39" s="7"/>
      <c r="E39" s="69">
        <v>6</v>
      </c>
      <c r="F39" s="78">
        <v>769.2</v>
      </c>
      <c r="G39" s="78">
        <v>822</v>
      </c>
      <c r="H39" s="78">
        <f t="shared" si="2"/>
        <v>52.799999999999955</v>
      </c>
      <c r="I39" s="78"/>
    </row>
    <row r="40" spans="1:9" ht="16.5" thickBot="1">
      <c r="A40" s="131"/>
      <c r="B40" s="26" t="s">
        <v>32</v>
      </c>
      <c r="C40" s="35">
        <v>12</v>
      </c>
      <c r="D40" s="27"/>
      <c r="E40" s="69">
        <v>10</v>
      </c>
      <c r="F40" s="78">
        <v>1174.3</v>
      </c>
      <c r="G40" s="78">
        <v>1205</v>
      </c>
      <c r="H40" s="78">
        <f t="shared" si="2"/>
        <v>30.700000000000045</v>
      </c>
      <c r="I40" s="78"/>
    </row>
    <row r="41" spans="1:9" ht="16.5" thickBot="1">
      <c r="A41" s="33">
        <v>6</v>
      </c>
      <c r="B41" s="25" t="s">
        <v>33</v>
      </c>
      <c r="C41" s="38">
        <f>C43+C44+C45+C48+C46+C47</f>
        <v>20328</v>
      </c>
      <c r="D41" s="21"/>
      <c r="E41" s="74">
        <f>E43+E44+E45+E48+E46+E47</f>
        <v>20343</v>
      </c>
      <c r="F41" s="66">
        <f>F43+F44+F45+F48+F46+F47</f>
        <v>1533257.85</v>
      </c>
      <c r="G41" s="66">
        <f>G43+G44+G45+G48+G46+G47</f>
        <v>1350343</v>
      </c>
      <c r="H41" s="66">
        <f t="shared" si="2"/>
        <v>-182914.85000000009</v>
      </c>
      <c r="I41" s="66">
        <f>I43+I44+I45+I48+I46+I47</f>
        <v>0</v>
      </c>
    </row>
    <row r="42" spans="1:9" ht="15.75">
      <c r="A42" s="28"/>
      <c r="B42" s="10" t="s">
        <v>4</v>
      </c>
      <c r="C42" s="32"/>
      <c r="D42" s="12"/>
      <c r="E42" s="71"/>
      <c r="F42" s="64"/>
      <c r="G42" s="64"/>
      <c r="H42" s="64"/>
      <c r="I42" s="64"/>
    </row>
    <row r="43" spans="1:9" ht="15.75">
      <c r="A43" s="127"/>
      <c r="B43" s="5" t="s">
        <v>34</v>
      </c>
      <c r="C43" s="35">
        <v>17588</v>
      </c>
      <c r="D43" s="7"/>
      <c r="E43" s="69">
        <v>17626</v>
      </c>
      <c r="F43" s="78">
        <v>1343417.7</v>
      </c>
      <c r="G43" s="78">
        <v>1204023</v>
      </c>
      <c r="H43" s="78">
        <f t="shared" si="2"/>
        <v>-139394.69999999995</v>
      </c>
      <c r="I43" s="78"/>
    </row>
    <row r="44" spans="1:9" ht="31.5">
      <c r="A44" s="127"/>
      <c r="B44" s="5" t="s">
        <v>35</v>
      </c>
      <c r="C44" s="35">
        <v>11</v>
      </c>
      <c r="D44" s="7"/>
      <c r="E44" s="69">
        <v>9</v>
      </c>
      <c r="F44" s="78">
        <v>649.6</v>
      </c>
      <c r="G44" s="78">
        <v>505</v>
      </c>
      <c r="H44" s="78">
        <f t="shared" si="2"/>
        <v>-144.60000000000002</v>
      </c>
      <c r="I44" s="78"/>
    </row>
    <row r="45" spans="1:9" ht="15.75">
      <c r="A45" s="127"/>
      <c r="B45" s="5" t="s">
        <v>36</v>
      </c>
      <c r="C45" s="35">
        <v>67</v>
      </c>
      <c r="D45" s="7"/>
      <c r="E45" s="69">
        <v>41</v>
      </c>
      <c r="F45" s="78">
        <v>2280</v>
      </c>
      <c r="G45" s="78">
        <v>1863</v>
      </c>
      <c r="H45" s="78">
        <f t="shared" si="2"/>
        <v>-417</v>
      </c>
      <c r="I45" s="78"/>
    </row>
    <row r="46" spans="1:9" ht="31.5">
      <c r="A46" s="127"/>
      <c r="B46" s="5" t="s">
        <v>41</v>
      </c>
      <c r="C46" s="35">
        <v>1016</v>
      </c>
      <c r="D46" s="20"/>
      <c r="E46" s="69">
        <v>1042</v>
      </c>
      <c r="F46" s="78">
        <v>79604.149999999994</v>
      </c>
      <c r="G46" s="78">
        <v>61469</v>
      </c>
      <c r="H46" s="78">
        <f t="shared" si="2"/>
        <v>-18135.149999999994</v>
      </c>
      <c r="I46" s="78"/>
    </row>
    <row r="47" spans="1:9" ht="15.75">
      <c r="A47" s="127"/>
      <c r="B47" s="5" t="s">
        <v>43</v>
      </c>
      <c r="C47" s="40">
        <v>13</v>
      </c>
      <c r="D47" s="20"/>
      <c r="E47" s="75">
        <v>13</v>
      </c>
      <c r="F47" s="78">
        <v>1659.8</v>
      </c>
      <c r="G47" s="78">
        <v>1323</v>
      </c>
      <c r="H47" s="78">
        <f t="shared" si="2"/>
        <v>-336.79999999999995</v>
      </c>
      <c r="I47" s="78"/>
    </row>
    <row r="48" spans="1:9" ht="32.25" thickBot="1">
      <c r="A48" s="128"/>
      <c r="B48" s="31" t="s">
        <v>40</v>
      </c>
      <c r="C48" s="35">
        <v>1633</v>
      </c>
      <c r="D48" s="27"/>
      <c r="E48" s="69">
        <v>1612</v>
      </c>
      <c r="F48" s="78">
        <v>105646.6</v>
      </c>
      <c r="G48" s="78">
        <v>81160</v>
      </c>
      <c r="H48" s="78">
        <f t="shared" si="2"/>
        <v>-24486.600000000006</v>
      </c>
      <c r="I48" s="78"/>
    </row>
    <row r="49" spans="1:9" ht="16.5" thickBot="1">
      <c r="A49" s="34">
        <v>7</v>
      </c>
      <c r="B49" s="33" t="s">
        <v>37</v>
      </c>
      <c r="C49" s="37">
        <f>C51+C52</f>
        <v>807</v>
      </c>
      <c r="D49" s="21"/>
      <c r="E49" s="72">
        <f>E51+E52</f>
        <v>798</v>
      </c>
      <c r="F49" s="66">
        <f>F51+F52</f>
        <v>42861.8</v>
      </c>
      <c r="G49" s="66">
        <f>G51+G52</f>
        <v>32659</v>
      </c>
      <c r="H49" s="66">
        <f t="shared" si="2"/>
        <v>-10202.800000000003</v>
      </c>
      <c r="I49" s="66">
        <f>I51+I52</f>
        <v>0</v>
      </c>
    </row>
    <row r="50" spans="1:9" ht="15.75">
      <c r="A50" s="28"/>
      <c r="B50" s="10" t="s">
        <v>4</v>
      </c>
      <c r="C50" s="32"/>
      <c r="D50" s="12"/>
      <c r="E50" s="71"/>
      <c r="F50" s="64"/>
      <c r="G50" s="64"/>
      <c r="H50" s="64"/>
      <c r="I50" s="64"/>
    </row>
    <row r="51" spans="1:9" ht="15.75">
      <c r="A51" s="28"/>
      <c r="B51" s="5" t="s">
        <v>38</v>
      </c>
      <c r="C51" s="35">
        <v>774</v>
      </c>
      <c r="D51" s="7"/>
      <c r="E51" s="69">
        <v>766</v>
      </c>
      <c r="F51" s="78">
        <v>40386.5</v>
      </c>
      <c r="G51" s="78">
        <v>30559</v>
      </c>
      <c r="H51" s="78">
        <f t="shared" si="2"/>
        <v>-9827.5</v>
      </c>
      <c r="I51" s="78"/>
    </row>
    <row r="52" spans="1:9" ht="16.5" thickBot="1">
      <c r="A52" s="30"/>
      <c r="B52" s="26" t="s">
        <v>39</v>
      </c>
      <c r="C52" s="35">
        <v>33</v>
      </c>
      <c r="D52" s="27"/>
      <c r="E52" s="69">
        <v>32</v>
      </c>
      <c r="F52" s="78">
        <v>2475.3000000000002</v>
      </c>
      <c r="G52" s="78">
        <v>2100</v>
      </c>
      <c r="H52" s="78">
        <f t="shared" si="2"/>
        <v>-375.30000000000018</v>
      </c>
      <c r="I52" s="78"/>
    </row>
    <row r="53" spans="1:9" ht="16.5" thickBot="1">
      <c r="A53" s="34">
        <v>8</v>
      </c>
      <c r="B53" s="33" t="s">
        <v>42</v>
      </c>
      <c r="C53" s="39">
        <f>C55</f>
        <v>48</v>
      </c>
      <c r="D53" s="21"/>
      <c r="E53" s="76">
        <f>E55</f>
        <v>46</v>
      </c>
      <c r="F53" s="66">
        <f>F55</f>
        <v>3380.7</v>
      </c>
      <c r="G53" s="66">
        <f>G55</f>
        <v>2652</v>
      </c>
      <c r="H53" s="66">
        <f t="shared" si="2"/>
        <v>-728.69999999999982</v>
      </c>
      <c r="I53" s="66">
        <f>I55</f>
        <v>0</v>
      </c>
    </row>
    <row r="54" spans="1:9" ht="15.75">
      <c r="A54" s="28"/>
      <c r="B54" s="10" t="s">
        <v>4</v>
      </c>
      <c r="C54" s="32"/>
      <c r="D54" s="12"/>
      <c r="E54" s="71"/>
      <c r="F54" s="64"/>
      <c r="G54" s="64"/>
      <c r="H54" s="64"/>
      <c r="I54" s="64"/>
    </row>
    <row r="55" spans="1:9" ht="16.5" thickBot="1">
      <c r="A55" s="30"/>
      <c r="B55" s="26" t="s">
        <v>44</v>
      </c>
      <c r="C55" s="60">
        <v>48</v>
      </c>
      <c r="D55" s="27"/>
      <c r="E55" s="77">
        <v>46</v>
      </c>
      <c r="F55" s="82">
        <v>3380.7</v>
      </c>
      <c r="G55" s="82">
        <v>2652</v>
      </c>
      <c r="H55" s="82">
        <f t="shared" si="2"/>
        <v>-728.69999999999982</v>
      </c>
      <c r="I55" s="82"/>
    </row>
    <row r="56" spans="1:9" ht="21.75" customHeight="1" thickBot="1">
      <c r="B56" s="33" t="s">
        <v>8</v>
      </c>
      <c r="E56" s="66">
        <f>E6+E10+E11+E18+E22+E30+E41+E49+E53</f>
        <v>23928</v>
      </c>
      <c r="F56" s="66">
        <f t="shared" ref="F56:G56" si="3">F6+F10+F11+F18+F22+F30+F41+F49+F53</f>
        <v>1924642.59</v>
      </c>
      <c r="G56" s="66">
        <f t="shared" si="3"/>
        <v>1716758.1</v>
      </c>
      <c r="H56" s="66">
        <f t="shared" si="2"/>
        <v>-207884.49</v>
      </c>
      <c r="I56" s="66">
        <f t="shared" ref="I56" si="4">I6+I10+I11+I18+I22+I30+I41+I49+I53</f>
        <v>0</v>
      </c>
    </row>
    <row r="57" spans="1:9">
      <c r="F57" s="56"/>
      <c r="G57" s="62"/>
    </row>
    <row r="60" spans="1:9">
      <c r="G60" s="62"/>
    </row>
  </sheetData>
  <mergeCells count="8">
    <mergeCell ref="A43:A48"/>
    <mergeCell ref="A23:A29"/>
    <mergeCell ref="A12:A17"/>
    <mergeCell ref="A19:A21"/>
    <mergeCell ref="A2:G2"/>
    <mergeCell ref="A3:G3"/>
    <mergeCell ref="A7:A9"/>
    <mergeCell ref="A32:A40"/>
  </mergeCells>
  <pageMargins left="0.57999999999999996" right="0.37" top="0.35" bottom="0.3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05"/>
  <sheetViews>
    <sheetView topLeftCell="A57" workbookViewId="0">
      <selection activeCell="D60" sqref="D60"/>
    </sheetView>
  </sheetViews>
  <sheetFormatPr defaultRowHeight="15"/>
  <cols>
    <col min="1" max="1" width="7" customWidth="1"/>
    <col min="2" max="2" width="46.5703125" customWidth="1"/>
    <col min="3" max="3" width="22.28515625" customWidth="1"/>
    <col min="4" max="4" width="19.5703125" customWidth="1"/>
    <col min="5" max="5" width="11.85546875" hidden="1" customWidth="1"/>
    <col min="6" max="6" width="16.7109375" hidden="1" customWidth="1"/>
    <col min="7" max="7" width="15.28515625" customWidth="1"/>
  </cols>
  <sheetData>
    <row r="2" spans="1:11" ht="56.25" customHeight="1">
      <c r="A2" s="137" t="s">
        <v>81</v>
      </c>
      <c r="B2" s="137"/>
      <c r="C2" s="137"/>
      <c r="D2" s="137"/>
      <c r="E2" s="137"/>
    </row>
    <row r="3" spans="1:11" ht="18.75">
      <c r="A3" s="137"/>
      <c r="B3" s="137"/>
      <c r="C3" s="137"/>
      <c r="D3" s="137"/>
      <c r="E3" s="137"/>
    </row>
    <row r="4" spans="1:11" ht="15.75" thickBot="1">
      <c r="F4" s="86" t="s">
        <v>50</v>
      </c>
    </row>
    <row r="5" spans="1:11" ht="58.5" customHeight="1" thickBot="1">
      <c r="A5" s="1" t="s">
        <v>7</v>
      </c>
      <c r="B5" s="1" t="s">
        <v>54</v>
      </c>
      <c r="C5" s="1" t="s">
        <v>55</v>
      </c>
      <c r="D5" s="1" t="s">
        <v>82</v>
      </c>
      <c r="E5" s="88" t="s">
        <v>49</v>
      </c>
      <c r="F5" s="63" t="s">
        <v>53</v>
      </c>
    </row>
    <row r="6" spans="1:11" ht="76.5" customHeight="1" thickBot="1">
      <c r="A6" s="87" t="s">
        <v>56</v>
      </c>
      <c r="B6" s="92" t="s">
        <v>57</v>
      </c>
      <c r="C6" s="87" t="s">
        <v>58</v>
      </c>
      <c r="D6" s="101">
        <f>D7+D19+D23+D31+D42+D50+D54</f>
        <v>23928</v>
      </c>
      <c r="E6" s="96"/>
      <c r="F6" s="88"/>
    </row>
    <row r="7" spans="1:11" ht="19.5" thickBot="1">
      <c r="A7" s="95" t="s">
        <v>65</v>
      </c>
      <c r="B7" s="92" t="s">
        <v>59</v>
      </c>
      <c r="C7" s="87" t="s">
        <v>58</v>
      </c>
      <c r="D7" s="101">
        <f>D9+D10</f>
        <v>2078</v>
      </c>
      <c r="E7" s="97">
        <f t="shared" ref="E7" si="0">E9+E10</f>
        <v>239655.09999999998</v>
      </c>
      <c r="F7" s="89" t="e">
        <f>#REF!-E7</f>
        <v>#REF!</v>
      </c>
      <c r="G7" s="61"/>
      <c r="H7" s="61"/>
    </row>
    <row r="8" spans="1:11" ht="18.75">
      <c r="A8" s="141"/>
      <c r="B8" s="92" t="s">
        <v>4</v>
      </c>
      <c r="C8" s="2"/>
      <c r="D8" s="101"/>
      <c r="E8" s="98"/>
      <c r="F8" s="29"/>
    </row>
    <row r="9" spans="1:11" ht="37.5">
      <c r="A9" s="141"/>
      <c r="B9" s="92" t="s">
        <v>83</v>
      </c>
      <c r="C9" s="87" t="s">
        <v>58</v>
      </c>
      <c r="D9" s="101">
        <v>1399</v>
      </c>
      <c r="E9" s="99">
        <v>227399.3</v>
      </c>
      <c r="F9" s="90" t="e">
        <f>#REF!-E9</f>
        <v>#REF!</v>
      </c>
      <c r="K9" t="s">
        <v>84</v>
      </c>
    </row>
    <row r="10" spans="1:11" ht="18.75" customHeight="1" thickBot="1">
      <c r="A10" s="141"/>
      <c r="B10" s="92" t="s">
        <v>6</v>
      </c>
      <c r="C10" s="87" t="s">
        <v>58</v>
      </c>
      <c r="D10" s="101">
        <v>679</v>
      </c>
      <c r="E10" s="99">
        <v>12255.8</v>
      </c>
      <c r="F10" s="91" t="e">
        <f>#REF!-E10</f>
        <v>#REF!</v>
      </c>
    </row>
    <row r="11" spans="1:11" ht="38.25" thickBot="1">
      <c r="A11" s="4"/>
      <c r="B11" s="92" t="s">
        <v>48</v>
      </c>
      <c r="C11" s="2"/>
      <c r="D11" s="101"/>
      <c r="E11" s="99">
        <v>1327</v>
      </c>
      <c r="F11" s="89" t="e">
        <f>#REF!-E11</f>
        <v>#REF!</v>
      </c>
    </row>
    <row r="12" spans="1:11" ht="19.5" thickBot="1">
      <c r="A12" s="4">
        <v>2</v>
      </c>
      <c r="B12" s="92" t="s">
        <v>3</v>
      </c>
      <c r="C12" s="2"/>
      <c r="D12" s="101">
        <f>D14+D15+D16+D17+D18</f>
        <v>495</v>
      </c>
      <c r="E12" s="99">
        <f>E14+E15+E16+E17+E18</f>
        <v>36419.699999999997</v>
      </c>
      <c r="F12" s="89" t="e">
        <f>#REF!-E12</f>
        <v>#REF!</v>
      </c>
    </row>
    <row r="13" spans="1:11" ht="18.75">
      <c r="A13" s="142"/>
      <c r="B13" s="92" t="s">
        <v>4</v>
      </c>
      <c r="C13" s="2"/>
      <c r="D13" s="101"/>
      <c r="E13" s="99"/>
      <c r="F13" s="29"/>
    </row>
    <row r="14" spans="1:11" ht="37.5">
      <c r="A14" s="142"/>
      <c r="B14" s="92" t="s">
        <v>10</v>
      </c>
      <c r="C14" s="2"/>
      <c r="D14" s="101">
        <v>17</v>
      </c>
      <c r="E14" s="99">
        <v>1385.7</v>
      </c>
      <c r="F14" s="90" t="e">
        <f>#REF!-E14</f>
        <v>#REF!</v>
      </c>
    </row>
    <row r="15" spans="1:11" ht="37.5">
      <c r="A15" s="142"/>
      <c r="B15" s="92" t="s">
        <v>11</v>
      </c>
      <c r="C15" s="2"/>
      <c r="D15" s="101">
        <v>220</v>
      </c>
      <c r="E15" s="99">
        <v>10508.4</v>
      </c>
      <c r="F15" s="90" t="e">
        <f>#REF!-E15</f>
        <v>#REF!</v>
      </c>
    </row>
    <row r="16" spans="1:11" ht="37.5">
      <c r="A16" s="142"/>
      <c r="B16" s="92" t="s">
        <v>12</v>
      </c>
      <c r="C16" s="2"/>
      <c r="D16" s="101">
        <v>25</v>
      </c>
      <c r="E16" s="99">
        <v>2690</v>
      </c>
      <c r="F16" s="90" t="e">
        <f>#REF!-E16</f>
        <v>#REF!</v>
      </c>
    </row>
    <row r="17" spans="1:6" ht="37.5">
      <c r="A17" s="142"/>
      <c r="B17" s="92" t="s">
        <v>13</v>
      </c>
      <c r="C17" s="2"/>
      <c r="D17" s="101">
        <v>191</v>
      </c>
      <c r="E17" s="99">
        <v>17792.599999999999</v>
      </c>
      <c r="F17" s="90" t="e">
        <f>#REF!-E17</f>
        <v>#REF!</v>
      </c>
    </row>
    <row r="18" spans="1:6" ht="19.5" thickBot="1">
      <c r="A18" s="142"/>
      <c r="B18" s="92" t="s">
        <v>15</v>
      </c>
      <c r="C18" s="2"/>
      <c r="D18" s="101">
        <v>42</v>
      </c>
      <c r="E18" s="99">
        <v>4043</v>
      </c>
      <c r="F18" s="90" t="e">
        <f>#REF!-E18</f>
        <v>#REF!</v>
      </c>
    </row>
    <row r="19" spans="1:6" ht="75.75" thickBot="1">
      <c r="A19" s="94" t="s">
        <v>66</v>
      </c>
      <c r="B19" s="92" t="s">
        <v>45</v>
      </c>
      <c r="C19" s="87" t="s">
        <v>58</v>
      </c>
      <c r="D19" s="101">
        <f>D21+D22</f>
        <v>234</v>
      </c>
      <c r="E19" s="99">
        <f>E21+E22</f>
        <v>23012</v>
      </c>
      <c r="F19" s="89" t="e">
        <f>#REF!-E19</f>
        <v>#REF!</v>
      </c>
    </row>
    <row r="20" spans="1:6" ht="19.5" hidden="1" thickBot="1">
      <c r="A20" s="140"/>
      <c r="B20" s="92" t="s">
        <v>4</v>
      </c>
      <c r="C20" s="2"/>
      <c r="D20" s="101"/>
      <c r="E20" s="99"/>
      <c r="F20" s="29"/>
    </row>
    <row r="21" spans="1:6" ht="57" hidden="1" thickBot="1">
      <c r="A21" s="140"/>
      <c r="B21" s="92" t="s">
        <v>16</v>
      </c>
      <c r="C21" s="2"/>
      <c r="D21" s="101">
        <v>222</v>
      </c>
      <c r="E21" s="99">
        <v>22741</v>
      </c>
      <c r="F21" s="90" t="e">
        <f>#REF!-E21</f>
        <v>#REF!</v>
      </c>
    </row>
    <row r="22" spans="1:6" ht="19.5" hidden="1" thickBot="1">
      <c r="A22" s="140"/>
      <c r="B22" s="92" t="s">
        <v>14</v>
      </c>
      <c r="C22" s="2"/>
      <c r="D22" s="101">
        <v>12</v>
      </c>
      <c r="E22" s="99">
        <v>271</v>
      </c>
      <c r="F22" s="90" t="e">
        <f>#REF!-E22</f>
        <v>#REF!</v>
      </c>
    </row>
    <row r="23" spans="1:6" ht="19.5" thickBot="1">
      <c r="A23" s="94" t="s">
        <v>67</v>
      </c>
      <c r="B23" s="92" t="s">
        <v>60</v>
      </c>
      <c r="C23" s="87" t="s">
        <v>58</v>
      </c>
      <c r="D23" s="101">
        <f>D25+D26+D27+D28+D30+D29</f>
        <v>160</v>
      </c>
      <c r="E23" s="99">
        <f>E25+E26+E27+E28+E30+E29</f>
        <v>16980.239999999998</v>
      </c>
      <c r="F23" s="89" t="e">
        <f>#REF!-E23</f>
        <v>#REF!</v>
      </c>
    </row>
    <row r="24" spans="1:6" ht="18.75">
      <c r="A24" s="140"/>
      <c r="B24" s="92" t="s">
        <v>4</v>
      </c>
      <c r="C24" s="2"/>
      <c r="D24" s="101"/>
      <c r="E24" s="99"/>
      <c r="F24" s="29"/>
    </row>
    <row r="25" spans="1:6" ht="18.75">
      <c r="A25" s="140"/>
      <c r="B25" s="92" t="s">
        <v>18</v>
      </c>
      <c r="C25" s="2"/>
      <c r="D25" s="101">
        <v>18</v>
      </c>
      <c r="E25" s="99">
        <v>1954.9</v>
      </c>
      <c r="F25" s="90" t="e">
        <f>#REF!-E25</f>
        <v>#REF!</v>
      </c>
    </row>
    <row r="26" spans="1:6" ht="56.25">
      <c r="A26" s="140"/>
      <c r="B26" s="92" t="s">
        <v>19</v>
      </c>
      <c r="C26" s="2"/>
      <c r="D26" s="101">
        <v>51</v>
      </c>
      <c r="E26" s="99">
        <v>7006</v>
      </c>
      <c r="F26" s="90" t="e">
        <f>#REF!-E26</f>
        <v>#REF!</v>
      </c>
    </row>
    <row r="27" spans="1:6" ht="18.75">
      <c r="A27" s="140"/>
      <c r="B27" s="92" t="s">
        <v>20</v>
      </c>
      <c r="C27" s="2"/>
      <c r="D27" s="101"/>
      <c r="E27" s="99"/>
      <c r="F27" s="90" t="e">
        <f>#REF!-E27</f>
        <v>#REF!</v>
      </c>
    </row>
    <row r="28" spans="1:6" ht="18.75">
      <c r="A28" s="140"/>
      <c r="B28" s="92" t="s">
        <v>21</v>
      </c>
      <c r="C28" s="2"/>
      <c r="D28" s="101"/>
      <c r="E28" s="99"/>
      <c r="F28" s="90" t="e">
        <f>#REF!-E28</f>
        <v>#REF!</v>
      </c>
    </row>
    <row r="29" spans="1:6" ht="18.75">
      <c r="A29" s="140"/>
      <c r="B29" s="92" t="s">
        <v>46</v>
      </c>
      <c r="C29" s="2"/>
      <c r="D29" s="101">
        <v>70</v>
      </c>
      <c r="E29" s="99">
        <v>5970.84</v>
      </c>
      <c r="F29" s="90" t="e">
        <f>#REF!-E29</f>
        <v>#REF!</v>
      </c>
    </row>
    <row r="30" spans="1:6" ht="19.5" thickBot="1">
      <c r="A30" s="140"/>
      <c r="B30" s="92" t="s">
        <v>22</v>
      </c>
      <c r="C30" s="2"/>
      <c r="D30" s="101">
        <v>21</v>
      </c>
      <c r="E30" s="99">
        <v>2048.5</v>
      </c>
      <c r="F30" s="90" t="e">
        <f>#REF!-E30</f>
        <v>#REF!</v>
      </c>
    </row>
    <row r="31" spans="1:6" ht="19.5" thickBot="1">
      <c r="A31" s="94" t="s">
        <v>68</v>
      </c>
      <c r="B31" s="92" t="s">
        <v>61</v>
      </c>
      <c r="C31" s="87" t="s">
        <v>58</v>
      </c>
      <c r="D31" s="101">
        <f>D33+D34+D35+D36+D37+D38+D39+D40+D41</f>
        <v>269</v>
      </c>
      <c r="E31" s="99">
        <f>E33+E34+E35+E36+E37+E38+E39+E40+E41</f>
        <v>27748.200000000004</v>
      </c>
      <c r="F31" s="89" t="e">
        <f>#REF!-E31</f>
        <v>#REF!</v>
      </c>
    </row>
    <row r="32" spans="1:6" ht="18.75">
      <c r="A32" s="93"/>
      <c r="B32" s="92" t="s">
        <v>4</v>
      </c>
      <c r="C32" s="2"/>
      <c r="D32" s="101"/>
      <c r="E32" s="99"/>
      <c r="F32" s="29"/>
    </row>
    <row r="33" spans="1:6" ht="18.75">
      <c r="A33" s="140"/>
      <c r="B33" s="92" t="s">
        <v>24</v>
      </c>
      <c r="C33" s="2"/>
      <c r="D33" s="101">
        <v>67</v>
      </c>
      <c r="E33" s="99">
        <v>8676.5</v>
      </c>
      <c r="F33" s="90" t="e">
        <f>#REF!-E33</f>
        <v>#REF!</v>
      </c>
    </row>
    <row r="34" spans="1:6" ht="18.75">
      <c r="A34" s="140"/>
      <c r="B34" s="92" t="s">
        <v>25</v>
      </c>
      <c r="C34" s="2"/>
      <c r="D34" s="101">
        <v>137</v>
      </c>
      <c r="E34" s="99">
        <v>10462.1</v>
      </c>
      <c r="F34" s="90" t="e">
        <f>#REF!-E34</f>
        <v>#REF!</v>
      </c>
    </row>
    <row r="35" spans="1:6" ht="37.5">
      <c r="A35" s="140"/>
      <c r="B35" s="92" t="s">
        <v>26</v>
      </c>
      <c r="C35" s="2"/>
      <c r="D35" s="101">
        <v>18</v>
      </c>
      <c r="E35" s="99">
        <v>2208.6999999999998</v>
      </c>
      <c r="F35" s="90" t="e">
        <f>#REF!-E35</f>
        <v>#REF!</v>
      </c>
    </row>
    <row r="36" spans="1:6" ht="37.5">
      <c r="A36" s="140"/>
      <c r="B36" s="92" t="s">
        <v>27</v>
      </c>
      <c r="C36" s="2"/>
      <c r="D36" s="101">
        <v>9</v>
      </c>
      <c r="E36" s="99">
        <v>1447.9</v>
      </c>
      <c r="F36" s="90" t="e">
        <f>#REF!-E36</f>
        <v>#REF!</v>
      </c>
    </row>
    <row r="37" spans="1:6" ht="37.5">
      <c r="A37" s="140"/>
      <c r="B37" s="92" t="s">
        <v>28</v>
      </c>
      <c r="C37" s="2"/>
      <c r="D37" s="101">
        <v>8</v>
      </c>
      <c r="E37" s="99">
        <v>759.9</v>
      </c>
      <c r="F37" s="90" t="e">
        <f>#REF!-E37</f>
        <v>#REF!</v>
      </c>
    </row>
    <row r="38" spans="1:6" ht="37.5">
      <c r="A38" s="140"/>
      <c r="B38" s="92" t="s">
        <v>29</v>
      </c>
      <c r="C38" s="2"/>
      <c r="D38" s="101">
        <v>6</v>
      </c>
      <c r="E38" s="99">
        <v>989.2</v>
      </c>
      <c r="F38" s="90" t="e">
        <f>#REF!-E38</f>
        <v>#REF!</v>
      </c>
    </row>
    <row r="39" spans="1:6" ht="37.5">
      <c r="A39" s="140"/>
      <c r="B39" s="92" t="s">
        <v>30</v>
      </c>
      <c r="C39" s="2"/>
      <c r="D39" s="101">
        <v>8</v>
      </c>
      <c r="E39" s="99">
        <v>1260.4000000000001</v>
      </c>
      <c r="F39" s="90" t="e">
        <f>#REF!-E39</f>
        <v>#REF!</v>
      </c>
    </row>
    <row r="40" spans="1:6" ht="37.5">
      <c r="A40" s="140"/>
      <c r="B40" s="92" t="s">
        <v>31</v>
      </c>
      <c r="C40" s="2"/>
      <c r="D40" s="101">
        <v>6</v>
      </c>
      <c r="E40" s="99">
        <v>769.2</v>
      </c>
      <c r="F40" s="90" t="e">
        <f>#REF!-E40</f>
        <v>#REF!</v>
      </c>
    </row>
    <row r="41" spans="1:6" ht="38.25" thickBot="1">
      <c r="A41" s="140"/>
      <c r="B41" s="92" t="s">
        <v>32</v>
      </c>
      <c r="C41" s="2"/>
      <c r="D41" s="101">
        <v>10</v>
      </c>
      <c r="E41" s="99">
        <v>1174.3</v>
      </c>
      <c r="F41" s="90" t="e">
        <f>#REF!-E41</f>
        <v>#REF!</v>
      </c>
    </row>
    <row r="42" spans="1:6" ht="19.5" thickBot="1">
      <c r="A42" s="94" t="s">
        <v>69</v>
      </c>
      <c r="B42" s="92" t="s">
        <v>62</v>
      </c>
      <c r="C42" s="87" t="s">
        <v>58</v>
      </c>
      <c r="D42" s="101">
        <f>D44+D45+D46+D49+D47+D48</f>
        <v>20343</v>
      </c>
      <c r="E42" s="99">
        <f>E44+E45+E46+E49+E47+E48</f>
        <v>1533257.85</v>
      </c>
      <c r="F42" s="89" t="e">
        <f>#REF!-E42</f>
        <v>#REF!</v>
      </c>
    </row>
    <row r="43" spans="1:6" ht="19.5" customHeight="1">
      <c r="A43" s="94"/>
      <c r="B43" s="92" t="s">
        <v>4</v>
      </c>
      <c r="C43" s="87" t="s">
        <v>58</v>
      </c>
      <c r="D43" s="101"/>
      <c r="E43" s="99"/>
      <c r="F43" s="29"/>
    </row>
    <row r="44" spans="1:6" ht="19.5" customHeight="1">
      <c r="A44" s="94"/>
      <c r="B44" s="92" t="s">
        <v>34</v>
      </c>
      <c r="C44" s="87" t="s">
        <v>58</v>
      </c>
      <c r="D44" s="101">
        <v>17626</v>
      </c>
      <c r="E44" s="99">
        <v>1343417.7</v>
      </c>
      <c r="F44" s="90" t="e">
        <f>#REF!-E44</f>
        <v>#REF!</v>
      </c>
    </row>
    <row r="45" spans="1:6" ht="19.5" customHeight="1">
      <c r="A45" s="94"/>
      <c r="B45" s="92" t="s">
        <v>35</v>
      </c>
      <c r="C45" s="87" t="s">
        <v>58</v>
      </c>
      <c r="D45" s="101">
        <v>9</v>
      </c>
      <c r="E45" s="99">
        <v>649.6</v>
      </c>
      <c r="F45" s="90" t="e">
        <f>#REF!-E45</f>
        <v>#REF!</v>
      </c>
    </row>
    <row r="46" spans="1:6" ht="19.5" customHeight="1">
      <c r="A46" s="94"/>
      <c r="B46" s="92" t="s">
        <v>36</v>
      </c>
      <c r="C46" s="87" t="s">
        <v>58</v>
      </c>
      <c r="D46" s="101">
        <v>41</v>
      </c>
      <c r="E46" s="99">
        <v>2280</v>
      </c>
      <c r="F46" s="90" t="e">
        <f>#REF!-E46</f>
        <v>#REF!</v>
      </c>
    </row>
    <row r="47" spans="1:6" ht="19.5" customHeight="1">
      <c r="A47" s="94"/>
      <c r="B47" s="92" t="s">
        <v>41</v>
      </c>
      <c r="C47" s="87" t="s">
        <v>58</v>
      </c>
      <c r="D47" s="101">
        <v>1042</v>
      </c>
      <c r="E47" s="99">
        <v>79604.149999999994</v>
      </c>
      <c r="F47" s="90" t="e">
        <f>#REF!-E47</f>
        <v>#REF!</v>
      </c>
    </row>
    <row r="48" spans="1:6" ht="19.5" customHeight="1">
      <c r="A48" s="94"/>
      <c r="B48" s="92" t="s">
        <v>43</v>
      </c>
      <c r="C48" s="87" t="s">
        <v>58</v>
      </c>
      <c r="D48" s="101">
        <v>13</v>
      </c>
      <c r="E48" s="99">
        <v>1659.8</v>
      </c>
      <c r="F48" s="90" t="e">
        <f>#REF!-E48</f>
        <v>#REF!</v>
      </c>
    </row>
    <row r="49" spans="1:6" ht="19.5" customHeight="1" thickBot="1">
      <c r="A49" s="94"/>
      <c r="B49" s="92" t="s">
        <v>40</v>
      </c>
      <c r="C49" s="87" t="s">
        <v>58</v>
      </c>
      <c r="D49" s="101">
        <v>1612</v>
      </c>
      <c r="E49" s="99">
        <v>105646.6</v>
      </c>
      <c r="F49" s="90" t="e">
        <f>#REF!-E49</f>
        <v>#REF!</v>
      </c>
    </row>
    <row r="50" spans="1:6" ht="19.5" thickBot="1">
      <c r="A50" s="94" t="s">
        <v>70</v>
      </c>
      <c r="B50" s="92" t="s">
        <v>63</v>
      </c>
      <c r="C50" s="87" t="s">
        <v>58</v>
      </c>
      <c r="D50" s="101">
        <f>D52+D53</f>
        <v>798</v>
      </c>
      <c r="E50" s="99">
        <f>E52+E53</f>
        <v>42861.8</v>
      </c>
      <c r="F50" s="89" t="e">
        <f>#REF!-E50</f>
        <v>#REF!</v>
      </c>
    </row>
    <row r="51" spans="1:6" ht="16.5" hidden="1" customHeight="1" thickBot="1">
      <c r="A51" s="94"/>
      <c r="B51" s="92" t="s">
        <v>4</v>
      </c>
      <c r="C51" s="2"/>
      <c r="D51" s="101"/>
      <c r="E51" s="99"/>
      <c r="F51" s="29"/>
    </row>
    <row r="52" spans="1:6" ht="16.5" hidden="1" customHeight="1" thickBot="1">
      <c r="A52" s="94"/>
      <c r="B52" s="92" t="s">
        <v>38</v>
      </c>
      <c r="C52" s="2"/>
      <c r="D52" s="101">
        <v>766</v>
      </c>
      <c r="E52" s="99">
        <v>40386.5</v>
      </c>
      <c r="F52" s="90" t="e">
        <f>#REF!-E52</f>
        <v>#REF!</v>
      </c>
    </row>
    <row r="53" spans="1:6" ht="16.5" hidden="1" customHeight="1" thickBot="1">
      <c r="A53" s="94"/>
      <c r="B53" s="92" t="s">
        <v>39</v>
      </c>
      <c r="C53" s="2"/>
      <c r="D53" s="101">
        <v>32</v>
      </c>
      <c r="E53" s="99">
        <v>2475.3000000000002</v>
      </c>
      <c r="F53" s="90" t="e">
        <f>#REF!-E53</f>
        <v>#REF!</v>
      </c>
    </row>
    <row r="54" spans="1:6" ht="19.5" thickBot="1">
      <c r="A54" s="94" t="s">
        <v>71</v>
      </c>
      <c r="B54" s="92" t="s">
        <v>64</v>
      </c>
      <c r="C54" s="87" t="s">
        <v>58</v>
      </c>
      <c r="D54" s="101">
        <f>D56</f>
        <v>46</v>
      </c>
      <c r="E54" s="99">
        <f>E56</f>
        <v>3380.7</v>
      </c>
      <c r="F54" s="89" t="e">
        <f>#REF!-E54</f>
        <v>#REF!</v>
      </c>
    </row>
    <row r="55" spans="1:6" ht="19.5" hidden="1" thickBot="1">
      <c r="A55" s="2"/>
      <c r="B55" s="3" t="s">
        <v>4</v>
      </c>
      <c r="C55" s="2"/>
      <c r="D55" s="101"/>
      <c r="E55" s="29"/>
      <c r="F55" s="64"/>
    </row>
    <row r="56" spans="1:6" ht="19.5" hidden="1" thickBot="1">
      <c r="A56" s="2"/>
      <c r="B56" s="5" t="s">
        <v>44</v>
      </c>
      <c r="C56" s="2"/>
      <c r="D56" s="101">
        <v>46</v>
      </c>
      <c r="E56" s="100">
        <v>3380.7</v>
      </c>
      <c r="F56" s="82" t="e">
        <f>#REF!-E56</f>
        <v>#REF!</v>
      </c>
    </row>
    <row r="57" spans="1:6" ht="63.75" customHeight="1" thickBot="1">
      <c r="A57" s="87" t="s">
        <v>72</v>
      </c>
      <c r="B57" s="92" t="s">
        <v>73</v>
      </c>
      <c r="C57" s="87" t="s">
        <v>50</v>
      </c>
      <c r="D57" s="101">
        <f>D58+D70+D74+D82+D93+D101+D105</f>
        <v>1716758</v>
      </c>
      <c r="E57" s="89">
        <f t="shared" ref="E57" si="1">E7+E11+E12+E19+E23+E31+E42+E50+E54</f>
        <v>1924642.59</v>
      </c>
      <c r="F57" s="66" t="e">
        <f>#REF!-E57</f>
        <v>#REF!</v>
      </c>
    </row>
    <row r="58" spans="1:6" ht="18.75">
      <c r="A58" s="95" t="s">
        <v>74</v>
      </c>
      <c r="B58" s="92" t="s">
        <v>59</v>
      </c>
      <c r="C58" s="87" t="s">
        <v>50</v>
      </c>
      <c r="D58" s="101">
        <v>273302</v>
      </c>
      <c r="E58" s="56"/>
    </row>
    <row r="59" spans="1:6" ht="18.75">
      <c r="A59" s="141"/>
      <c r="B59" s="92" t="s">
        <v>4</v>
      </c>
      <c r="C59" s="87"/>
      <c r="D59" s="102"/>
    </row>
    <row r="60" spans="1:6" ht="37.5">
      <c r="A60" s="141"/>
      <c r="B60" s="92" t="s">
        <v>83</v>
      </c>
      <c r="C60" s="87" t="s">
        <v>50</v>
      </c>
      <c r="D60" s="101">
        <v>228726</v>
      </c>
    </row>
    <row r="61" spans="1:6" ht="18.75">
      <c r="A61" s="141"/>
      <c r="B61" s="92" t="s">
        <v>6</v>
      </c>
      <c r="C61" s="87" t="s">
        <v>50</v>
      </c>
      <c r="D61" s="101"/>
    </row>
    <row r="62" spans="1:6" ht="37.5">
      <c r="A62" s="4"/>
      <c r="B62" s="92" t="s">
        <v>48</v>
      </c>
      <c r="C62" s="87" t="s">
        <v>50</v>
      </c>
      <c r="D62" s="101"/>
    </row>
    <row r="63" spans="1:6" ht="18.75">
      <c r="A63" s="4">
        <v>2</v>
      </c>
      <c r="B63" s="92" t="s">
        <v>3</v>
      </c>
      <c r="C63" s="87" t="s">
        <v>50</v>
      </c>
      <c r="D63" s="101"/>
    </row>
    <row r="64" spans="1:6" ht="18.75">
      <c r="A64" s="142"/>
      <c r="B64" s="92" t="s">
        <v>4</v>
      </c>
      <c r="C64" s="87" t="s">
        <v>50</v>
      </c>
      <c r="D64" s="101"/>
    </row>
    <row r="65" spans="1:4" ht="37.5">
      <c r="A65" s="142"/>
      <c r="B65" s="92" t="s">
        <v>10</v>
      </c>
      <c r="C65" s="87" t="s">
        <v>50</v>
      </c>
      <c r="D65" s="101"/>
    </row>
    <row r="66" spans="1:4" ht="37.5">
      <c r="A66" s="142"/>
      <c r="B66" s="92" t="s">
        <v>11</v>
      </c>
      <c r="C66" s="87" t="s">
        <v>50</v>
      </c>
      <c r="D66" s="101"/>
    </row>
    <row r="67" spans="1:4" ht="37.5">
      <c r="A67" s="142"/>
      <c r="B67" s="92" t="s">
        <v>12</v>
      </c>
      <c r="C67" s="87" t="s">
        <v>50</v>
      </c>
      <c r="D67" s="101"/>
    </row>
    <row r="68" spans="1:4" ht="37.5">
      <c r="A68" s="142"/>
      <c r="B68" s="92" t="s">
        <v>13</v>
      </c>
      <c r="C68" s="87" t="s">
        <v>50</v>
      </c>
      <c r="D68" s="101"/>
    </row>
    <row r="69" spans="1:4" ht="18.75">
      <c r="A69" s="142"/>
      <c r="B69" s="92" t="s">
        <v>15</v>
      </c>
      <c r="C69" s="87" t="s">
        <v>50</v>
      </c>
      <c r="D69" s="101"/>
    </row>
    <row r="70" spans="1:4" ht="75">
      <c r="A70" s="94" t="s">
        <v>75</v>
      </c>
      <c r="B70" s="92" t="s">
        <v>45</v>
      </c>
      <c r="C70" s="87" t="s">
        <v>50</v>
      </c>
      <c r="D70" s="101">
        <v>22741</v>
      </c>
    </row>
    <row r="71" spans="1:4" ht="18.75" hidden="1">
      <c r="A71" s="140"/>
      <c r="B71" s="92" t="s">
        <v>4</v>
      </c>
      <c r="C71" s="87" t="s">
        <v>50</v>
      </c>
      <c r="D71" s="101"/>
    </row>
    <row r="72" spans="1:4" ht="56.25" hidden="1">
      <c r="A72" s="140"/>
      <c r="B72" s="92" t="s">
        <v>16</v>
      </c>
      <c r="C72" s="87" t="s">
        <v>50</v>
      </c>
      <c r="D72" s="101">
        <v>222</v>
      </c>
    </row>
    <row r="73" spans="1:4" ht="18.75" hidden="1">
      <c r="A73" s="140"/>
      <c r="B73" s="92" t="s">
        <v>14</v>
      </c>
      <c r="C73" s="87" t="s">
        <v>50</v>
      </c>
      <c r="D73" s="101">
        <v>12</v>
      </c>
    </row>
    <row r="74" spans="1:4" ht="18.75">
      <c r="A74" s="94" t="s">
        <v>76</v>
      </c>
      <c r="B74" s="92" t="s">
        <v>60</v>
      </c>
      <c r="C74" s="87" t="s">
        <v>50</v>
      </c>
      <c r="D74" s="101">
        <v>12806</v>
      </c>
    </row>
    <row r="75" spans="1:4" ht="18.75" hidden="1">
      <c r="A75" s="140"/>
      <c r="B75" s="92" t="s">
        <v>4</v>
      </c>
      <c r="C75" s="87" t="s">
        <v>50</v>
      </c>
      <c r="D75" s="101"/>
    </row>
    <row r="76" spans="1:4" ht="18.75" hidden="1">
      <c r="A76" s="140"/>
      <c r="B76" s="92" t="s">
        <v>18</v>
      </c>
      <c r="C76" s="87" t="s">
        <v>50</v>
      </c>
      <c r="D76" s="101">
        <v>18</v>
      </c>
    </row>
    <row r="77" spans="1:4" ht="56.25" hidden="1">
      <c r="A77" s="140"/>
      <c r="B77" s="92" t="s">
        <v>19</v>
      </c>
      <c r="C77" s="87" t="s">
        <v>50</v>
      </c>
      <c r="D77" s="101">
        <v>51</v>
      </c>
    </row>
    <row r="78" spans="1:4" ht="18.75" hidden="1">
      <c r="A78" s="140"/>
      <c r="B78" s="92" t="s">
        <v>20</v>
      </c>
      <c r="C78" s="87" t="s">
        <v>50</v>
      </c>
      <c r="D78" s="101"/>
    </row>
    <row r="79" spans="1:4" ht="18.75" hidden="1">
      <c r="A79" s="140"/>
      <c r="B79" s="92" t="s">
        <v>21</v>
      </c>
      <c r="C79" s="87" t="s">
        <v>50</v>
      </c>
      <c r="D79" s="101"/>
    </row>
    <row r="80" spans="1:4" ht="18.75" hidden="1">
      <c r="A80" s="140"/>
      <c r="B80" s="92" t="s">
        <v>46</v>
      </c>
      <c r="C80" s="87" t="s">
        <v>50</v>
      </c>
      <c r="D80" s="101">
        <v>70</v>
      </c>
    </row>
    <row r="81" spans="1:4" ht="18.75" hidden="1">
      <c r="A81" s="140"/>
      <c r="B81" s="92" t="s">
        <v>22</v>
      </c>
      <c r="C81" s="87" t="s">
        <v>50</v>
      </c>
      <c r="D81" s="101">
        <v>21</v>
      </c>
    </row>
    <row r="82" spans="1:4" ht="18.75">
      <c r="A82" s="94" t="s">
        <v>77</v>
      </c>
      <c r="B82" s="92" t="s">
        <v>61</v>
      </c>
      <c r="C82" s="87" t="s">
        <v>50</v>
      </c>
      <c r="D82" s="101">
        <v>22255</v>
      </c>
    </row>
    <row r="83" spans="1:4" ht="18.75">
      <c r="A83" s="93"/>
      <c r="B83" s="92" t="s">
        <v>4</v>
      </c>
      <c r="C83" s="87" t="s">
        <v>50</v>
      </c>
      <c r="D83" s="101"/>
    </row>
    <row r="84" spans="1:4" ht="18.75">
      <c r="A84" s="140"/>
      <c r="B84" s="92" t="s">
        <v>24</v>
      </c>
      <c r="C84" s="87" t="s">
        <v>50</v>
      </c>
      <c r="D84" s="101">
        <v>67</v>
      </c>
    </row>
    <row r="85" spans="1:4" ht="18.75">
      <c r="A85" s="140"/>
      <c r="B85" s="92" t="s">
        <v>25</v>
      </c>
      <c r="C85" s="87" t="s">
        <v>50</v>
      </c>
      <c r="D85" s="101">
        <v>137</v>
      </c>
    </row>
    <row r="86" spans="1:4" ht="37.5">
      <c r="A86" s="140"/>
      <c r="B86" s="92" t="s">
        <v>26</v>
      </c>
      <c r="C86" s="87" t="s">
        <v>50</v>
      </c>
      <c r="D86" s="101">
        <v>18</v>
      </c>
    </row>
    <row r="87" spans="1:4" ht="37.5">
      <c r="A87" s="140"/>
      <c r="B87" s="92" t="s">
        <v>27</v>
      </c>
      <c r="C87" s="87" t="s">
        <v>50</v>
      </c>
      <c r="D87" s="101">
        <v>9</v>
      </c>
    </row>
    <row r="88" spans="1:4" ht="37.5">
      <c r="A88" s="140"/>
      <c r="B88" s="92" t="s">
        <v>28</v>
      </c>
      <c r="C88" s="87" t="s">
        <v>50</v>
      </c>
      <c r="D88" s="101">
        <v>8</v>
      </c>
    </row>
    <row r="89" spans="1:4" ht="37.5">
      <c r="A89" s="140"/>
      <c r="B89" s="92" t="s">
        <v>29</v>
      </c>
      <c r="C89" s="87" t="s">
        <v>50</v>
      </c>
      <c r="D89" s="101">
        <v>6</v>
      </c>
    </row>
    <row r="90" spans="1:4" ht="37.5">
      <c r="A90" s="140"/>
      <c r="B90" s="92" t="s">
        <v>30</v>
      </c>
      <c r="C90" s="87" t="s">
        <v>50</v>
      </c>
      <c r="D90" s="101">
        <v>8</v>
      </c>
    </row>
    <row r="91" spans="1:4" ht="37.5">
      <c r="A91" s="140"/>
      <c r="B91" s="92" t="s">
        <v>31</v>
      </c>
      <c r="C91" s="87" t="s">
        <v>50</v>
      </c>
      <c r="D91" s="101">
        <v>6</v>
      </c>
    </row>
    <row r="92" spans="1:4" ht="37.5">
      <c r="A92" s="140"/>
      <c r="B92" s="92" t="s">
        <v>32</v>
      </c>
      <c r="C92" s="87" t="s">
        <v>50</v>
      </c>
      <c r="D92" s="101">
        <v>10</v>
      </c>
    </row>
    <row r="93" spans="1:4" ht="18.75">
      <c r="A93" s="94" t="s">
        <v>78</v>
      </c>
      <c r="B93" s="92" t="s">
        <v>62</v>
      </c>
      <c r="C93" s="87" t="s">
        <v>50</v>
      </c>
      <c r="D93" s="101">
        <v>1350343</v>
      </c>
    </row>
    <row r="94" spans="1:4" ht="18.75">
      <c r="A94" s="94"/>
      <c r="B94" s="92" t="s">
        <v>4</v>
      </c>
      <c r="C94" s="87" t="s">
        <v>50</v>
      </c>
      <c r="D94" s="101"/>
    </row>
    <row r="95" spans="1:4" ht="18.75">
      <c r="A95" s="94"/>
      <c r="B95" s="92" t="s">
        <v>34</v>
      </c>
      <c r="C95" s="87" t="s">
        <v>50</v>
      </c>
      <c r="D95" s="101">
        <v>17626</v>
      </c>
    </row>
    <row r="96" spans="1:4" ht="37.5">
      <c r="A96" s="94"/>
      <c r="B96" s="92" t="s">
        <v>35</v>
      </c>
      <c r="C96" s="87" t="s">
        <v>50</v>
      </c>
      <c r="D96" s="101">
        <v>9</v>
      </c>
    </row>
    <row r="97" spans="1:4" ht="18.75">
      <c r="A97" s="94"/>
      <c r="B97" s="92" t="s">
        <v>36</v>
      </c>
      <c r="C97" s="87" t="s">
        <v>50</v>
      </c>
      <c r="D97" s="101">
        <v>41</v>
      </c>
    </row>
    <row r="98" spans="1:4" ht="37.5">
      <c r="A98" s="94"/>
      <c r="B98" s="92" t="s">
        <v>41</v>
      </c>
      <c r="C98" s="87" t="s">
        <v>50</v>
      </c>
      <c r="D98" s="101">
        <v>1042</v>
      </c>
    </row>
    <row r="99" spans="1:4" ht="18.75">
      <c r="A99" s="94"/>
      <c r="B99" s="92" t="s">
        <v>43</v>
      </c>
      <c r="C99" s="87" t="s">
        <v>50</v>
      </c>
      <c r="D99" s="101">
        <v>13</v>
      </c>
    </row>
    <row r="100" spans="1:4" ht="37.5">
      <c r="A100" s="94"/>
      <c r="B100" s="92" t="s">
        <v>40</v>
      </c>
      <c r="C100" s="87" t="s">
        <v>50</v>
      </c>
      <c r="D100" s="101">
        <v>1612</v>
      </c>
    </row>
    <row r="101" spans="1:4" ht="18.75">
      <c r="A101" s="94" t="s">
        <v>79</v>
      </c>
      <c r="B101" s="92" t="s">
        <v>63</v>
      </c>
      <c r="C101" s="87" t="s">
        <v>50</v>
      </c>
      <c r="D101" s="101">
        <v>32659</v>
      </c>
    </row>
    <row r="102" spans="1:4" ht="18.75">
      <c r="A102" s="94"/>
      <c r="B102" s="92" t="s">
        <v>4</v>
      </c>
      <c r="C102" s="87" t="s">
        <v>50</v>
      </c>
      <c r="D102" s="101"/>
    </row>
    <row r="103" spans="1:4" ht="18.75">
      <c r="A103" s="94"/>
      <c r="B103" s="92" t="s">
        <v>38</v>
      </c>
      <c r="C103" s="87" t="s">
        <v>50</v>
      </c>
      <c r="D103" s="101">
        <v>766</v>
      </c>
    </row>
    <row r="104" spans="1:4" ht="37.5">
      <c r="A104" s="94"/>
      <c r="B104" s="92" t="s">
        <v>39</v>
      </c>
      <c r="C104" s="87" t="s">
        <v>50</v>
      </c>
      <c r="D104" s="101">
        <v>32</v>
      </c>
    </row>
    <row r="105" spans="1:4" ht="18.75">
      <c r="A105" s="94" t="s">
        <v>80</v>
      </c>
      <c r="B105" s="92" t="s">
        <v>64</v>
      </c>
      <c r="C105" s="87" t="s">
        <v>50</v>
      </c>
      <c r="D105" s="101">
        <v>2652</v>
      </c>
    </row>
  </sheetData>
  <mergeCells count="12">
    <mergeCell ref="A84:A92"/>
    <mergeCell ref="A33:A41"/>
    <mergeCell ref="A59:A61"/>
    <mergeCell ref="A64:A69"/>
    <mergeCell ref="A71:A73"/>
    <mergeCell ref="A75:A81"/>
    <mergeCell ref="A24:A30"/>
    <mergeCell ref="A2:E2"/>
    <mergeCell ref="A3:E3"/>
    <mergeCell ref="A8:A10"/>
    <mergeCell ref="A13:A18"/>
    <mergeCell ref="A20:A22"/>
  </mergeCells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0"/>
  <sheetViews>
    <sheetView tabSelected="1" view="pageBreakPreview" topLeftCell="A2" zoomScale="60" zoomScaleNormal="100" workbookViewId="0">
      <selection activeCell="P57" sqref="P57"/>
    </sheetView>
  </sheetViews>
  <sheetFormatPr defaultRowHeight="15"/>
  <cols>
    <col min="1" max="1" width="7" customWidth="1"/>
    <col min="2" max="2" width="46.5703125" customWidth="1"/>
    <col min="3" max="3" width="18.5703125" customWidth="1"/>
    <col min="4" max="4" width="19.5703125" style="118" customWidth="1"/>
    <col min="5" max="5" width="11.85546875" hidden="1" customWidth="1"/>
    <col min="6" max="6" width="16.7109375" hidden="1" customWidth="1"/>
    <col min="7" max="7" width="21" customWidth="1"/>
  </cols>
  <sheetData>
    <row r="1" spans="1:8" hidden="1"/>
    <row r="2" spans="1:8" ht="86.25" customHeight="1">
      <c r="A2" s="137" t="s">
        <v>99</v>
      </c>
      <c r="B2" s="137"/>
      <c r="C2" s="137"/>
      <c r="D2" s="137"/>
      <c r="E2" s="137"/>
    </row>
    <row r="3" spans="1:8" ht="18.75">
      <c r="A3" s="137"/>
      <c r="B3" s="137"/>
      <c r="C3" s="137"/>
      <c r="D3" s="137"/>
      <c r="E3" s="137"/>
    </row>
    <row r="4" spans="1:8" ht="15.75" thickBot="1">
      <c r="D4" s="126" t="s">
        <v>50</v>
      </c>
      <c r="F4" s="86" t="s">
        <v>50</v>
      </c>
    </row>
    <row r="5" spans="1:8" ht="38.25" thickBot="1">
      <c r="A5" s="1" t="s">
        <v>7</v>
      </c>
      <c r="B5" s="1" t="s">
        <v>54</v>
      </c>
      <c r="C5" s="1" t="s">
        <v>55</v>
      </c>
      <c r="D5" s="122" t="s">
        <v>98</v>
      </c>
      <c r="E5" s="88" t="s">
        <v>49</v>
      </c>
      <c r="F5" s="103" t="s">
        <v>53</v>
      </c>
      <c r="G5" s="109"/>
    </row>
    <row r="6" spans="1:8" ht="75.75" thickBot="1">
      <c r="A6" s="87" t="s">
        <v>56</v>
      </c>
      <c r="B6" s="92" t="s">
        <v>57</v>
      </c>
      <c r="C6" s="87" t="s">
        <v>58</v>
      </c>
      <c r="D6" s="117">
        <f>D7+D19+D23+D36+D41+D50+D54</f>
        <v>25271</v>
      </c>
      <c r="E6" s="96"/>
      <c r="F6" s="104"/>
      <c r="G6" s="112"/>
    </row>
    <row r="7" spans="1:8" ht="19.5" thickBot="1">
      <c r="A7" s="95" t="s">
        <v>65</v>
      </c>
      <c r="B7" s="92" t="s">
        <v>59</v>
      </c>
      <c r="C7" s="87" t="s">
        <v>58</v>
      </c>
      <c r="D7" s="117">
        <f>D9+D10+D12</f>
        <v>2033</v>
      </c>
      <c r="E7" s="97">
        <f t="shared" ref="E7" si="0">E9+E10</f>
        <v>239655.09999999998</v>
      </c>
      <c r="F7" s="105" t="e">
        <f>#REF!-E7</f>
        <v>#REF!</v>
      </c>
      <c r="G7" s="110"/>
      <c r="H7" s="61"/>
    </row>
    <row r="8" spans="1:8" ht="18.75">
      <c r="A8" s="141"/>
      <c r="B8" s="92" t="s">
        <v>4</v>
      </c>
      <c r="C8" s="2"/>
      <c r="D8" s="117"/>
      <c r="E8" s="98"/>
      <c r="F8" s="56"/>
      <c r="G8" s="56"/>
    </row>
    <row r="9" spans="1:8" ht="38.25" thickBot="1">
      <c r="A9" s="141"/>
      <c r="B9" s="92" t="s">
        <v>83</v>
      </c>
      <c r="C9" s="87" t="s">
        <v>58</v>
      </c>
      <c r="D9" s="117">
        <f>1356+7</f>
        <v>1363</v>
      </c>
      <c r="E9" s="99">
        <v>227399.3</v>
      </c>
      <c r="F9" s="106" t="e">
        <f>#REF!-E9</f>
        <v>#REF!</v>
      </c>
      <c r="G9" s="56"/>
    </row>
    <row r="10" spans="1:8" ht="19.5" hidden="1" thickBot="1">
      <c r="A10" s="141"/>
      <c r="B10" s="92" t="s">
        <v>6</v>
      </c>
      <c r="C10" s="87" t="s">
        <v>58</v>
      </c>
      <c r="D10" s="117">
        <v>224</v>
      </c>
      <c r="E10" s="99">
        <v>12255.8</v>
      </c>
      <c r="F10" s="107" t="e">
        <f>#REF!-E10</f>
        <v>#REF!</v>
      </c>
      <c r="G10" s="56"/>
    </row>
    <row r="11" spans="1:8" ht="38.25" hidden="1" thickBot="1">
      <c r="A11" s="4"/>
      <c r="B11" s="92" t="s">
        <v>48</v>
      </c>
      <c r="C11" s="2"/>
      <c r="D11" s="117">
        <v>7</v>
      </c>
      <c r="E11" s="99">
        <v>1327</v>
      </c>
      <c r="F11" s="105" t="e">
        <f>#REF!-E11</f>
        <v>#REF!</v>
      </c>
      <c r="G11" s="56"/>
    </row>
    <row r="12" spans="1:8" ht="19.5" hidden="1" thickBot="1">
      <c r="A12" s="4">
        <v>2</v>
      </c>
      <c r="B12" s="92" t="s">
        <v>3</v>
      </c>
      <c r="C12" s="2"/>
      <c r="D12" s="117">
        <f>D14+D15+D16+D17+D18</f>
        <v>446</v>
      </c>
      <c r="E12" s="99">
        <f>E14+E15+E16+E17+E18</f>
        <v>36419.699999999997</v>
      </c>
      <c r="F12" s="105" t="e">
        <f>#REF!-E12</f>
        <v>#REF!</v>
      </c>
      <c r="G12" s="56"/>
    </row>
    <row r="13" spans="1:8" ht="18.75" hidden="1">
      <c r="A13" s="142"/>
      <c r="B13" s="92" t="s">
        <v>4</v>
      </c>
      <c r="C13" s="2"/>
      <c r="D13" s="117"/>
      <c r="E13" s="99"/>
      <c r="F13" s="56"/>
      <c r="G13" s="56"/>
    </row>
    <row r="14" spans="1:8" ht="37.5" hidden="1">
      <c r="A14" s="142"/>
      <c r="B14" s="92" t="s">
        <v>10</v>
      </c>
      <c r="C14" s="2"/>
      <c r="D14" s="117">
        <v>21</v>
      </c>
      <c r="E14" s="99">
        <v>1385.7</v>
      </c>
      <c r="F14" s="106" t="e">
        <f>#REF!-E14</f>
        <v>#REF!</v>
      </c>
      <c r="G14" s="56"/>
    </row>
    <row r="15" spans="1:8" ht="37.5" hidden="1">
      <c r="A15" s="142"/>
      <c r="B15" s="92" t="s">
        <v>11</v>
      </c>
      <c r="C15" s="2"/>
      <c r="D15" s="117">
        <v>217</v>
      </c>
      <c r="E15" s="99">
        <v>10508.4</v>
      </c>
      <c r="F15" s="106" t="e">
        <f>#REF!-E15</f>
        <v>#REF!</v>
      </c>
      <c r="G15" s="56"/>
    </row>
    <row r="16" spans="1:8" ht="37.5" hidden="1">
      <c r="A16" s="142"/>
      <c r="B16" s="92" t="s">
        <v>12</v>
      </c>
      <c r="C16" s="2"/>
      <c r="D16" s="117">
        <v>25</v>
      </c>
      <c r="E16" s="99">
        <v>2690</v>
      </c>
      <c r="F16" s="106" t="e">
        <f>#REF!-E16</f>
        <v>#REF!</v>
      </c>
      <c r="G16" s="56"/>
    </row>
    <row r="17" spans="1:7" ht="37.5" hidden="1">
      <c r="A17" s="142"/>
      <c r="B17" s="92" t="s">
        <v>13</v>
      </c>
      <c r="C17" s="2"/>
      <c r="D17" s="117">
        <v>183</v>
      </c>
      <c r="E17" s="99">
        <v>17792.599999999999</v>
      </c>
      <c r="F17" s="106" t="e">
        <f>#REF!-E17</f>
        <v>#REF!</v>
      </c>
      <c r="G17" s="56"/>
    </row>
    <row r="18" spans="1:7" ht="19.5" hidden="1" thickBot="1">
      <c r="A18" s="142"/>
      <c r="B18" s="92" t="s">
        <v>15</v>
      </c>
      <c r="C18" s="2"/>
      <c r="D18" s="117"/>
      <c r="E18" s="99">
        <v>4043</v>
      </c>
      <c r="F18" s="106" t="e">
        <f>#REF!-E18</f>
        <v>#REF!</v>
      </c>
      <c r="G18" s="56"/>
    </row>
    <row r="19" spans="1:7" ht="75.75" thickBot="1">
      <c r="A19" s="94" t="s">
        <v>66</v>
      </c>
      <c r="B19" s="92" t="s">
        <v>45</v>
      </c>
      <c r="C19" s="87" t="s">
        <v>58</v>
      </c>
      <c r="D19" s="117">
        <f>D21+D22</f>
        <v>234</v>
      </c>
      <c r="E19" s="99">
        <f>E21+E22</f>
        <v>23012</v>
      </c>
      <c r="F19" s="105" t="e">
        <f>#REF!-E19</f>
        <v>#REF!</v>
      </c>
      <c r="G19" s="56"/>
    </row>
    <row r="20" spans="1:7" ht="18.75" hidden="1">
      <c r="A20" s="140"/>
      <c r="B20" s="92" t="s">
        <v>4</v>
      </c>
      <c r="C20" s="2"/>
      <c r="D20" s="117"/>
      <c r="E20" s="99"/>
      <c r="F20" s="56"/>
      <c r="G20" s="56"/>
    </row>
    <row r="21" spans="1:7" ht="56.25" hidden="1">
      <c r="A21" s="140"/>
      <c r="B21" s="92" t="s">
        <v>16</v>
      </c>
      <c r="C21" s="2"/>
      <c r="D21" s="117">
        <v>212</v>
      </c>
      <c r="E21" s="99">
        <v>22741</v>
      </c>
      <c r="F21" s="106" t="e">
        <f>#REF!-E21</f>
        <v>#REF!</v>
      </c>
      <c r="G21" s="56"/>
    </row>
    <row r="22" spans="1:7" ht="19.5" hidden="1" thickBot="1">
      <c r="A22" s="140"/>
      <c r="B22" s="92" t="s">
        <v>14</v>
      </c>
      <c r="C22" s="2"/>
      <c r="D22" s="117">
        <v>22</v>
      </c>
      <c r="E22" s="99">
        <v>271</v>
      </c>
      <c r="F22" s="106" t="e">
        <f>#REF!-E22</f>
        <v>#REF!</v>
      </c>
      <c r="G22" s="56"/>
    </row>
    <row r="23" spans="1:7" ht="19.5" thickBot="1">
      <c r="A23" s="94" t="s">
        <v>67</v>
      </c>
      <c r="B23" s="92" t="s">
        <v>60</v>
      </c>
      <c r="C23" s="87" t="s">
        <v>58</v>
      </c>
      <c r="D23" s="117">
        <f>D25+D26+D27+D28+D30+D31+D32+D33+D34+D35+D29</f>
        <v>853</v>
      </c>
      <c r="E23" s="99" t="e">
        <f>E25+E26+#REF!+#REF!+E28+E27</f>
        <v>#REF!</v>
      </c>
      <c r="F23" s="105" t="e">
        <f>#REF!-E23</f>
        <v>#REF!</v>
      </c>
      <c r="G23" s="56"/>
    </row>
    <row r="24" spans="1:7" ht="18.75" hidden="1">
      <c r="A24" s="140"/>
      <c r="B24" s="92" t="s">
        <v>4</v>
      </c>
      <c r="C24" s="2"/>
      <c r="D24" s="117"/>
      <c r="E24" s="99"/>
      <c r="F24" s="56"/>
      <c r="G24" s="56"/>
    </row>
    <row r="25" spans="1:7" ht="18.75" hidden="1">
      <c r="A25" s="140"/>
      <c r="B25" s="92" t="s">
        <v>18</v>
      </c>
      <c r="C25" s="2"/>
      <c r="D25" s="117">
        <v>20</v>
      </c>
      <c r="E25" s="99">
        <v>1954.9</v>
      </c>
      <c r="F25" s="106" t="e">
        <f>#REF!-E25</f>
        <v>#REF!</v>
      </c>
      <c r="G25" s="56"/>
    </row>
    <row r="26" spans="1:7" ht="56.25" hidden="1">
      <c r="A26" s="140"/>
      <c r="B26" s="92" t="s">
        <v>19</v>
      </c>
      <c r="C26" s="2"/>
      <c r="D26" s="117">
        <v>51</v>
      </c>
      <c r="E26" s="99">
        <v>7006</v>
      </c>
      <c r="F26" s="106" t="e">
        <f>#REF!-E26</f>
        <v>#REF!</v>
      </c>
      <c r="G26" s="56"/>
    </row>
    <row r="27" spans="1:7" ht="18.75" hidden="1">
      <c r="A27" s="140"/>
      <c r="B27" s="92" t="s">
        <v>46</v>
      </c>
      <c r="C27" s="2"/>
      <c r="D27" s="117">
        <v>78</v>
      </c>
      <c r="E27" s="99">
        <v>5970.84</v>
      </c>
      <c r="F27" s="106" t="e">
        <f>#REF!-E27</f>
        <v>#REF!</v>
      </c>
      <c r="G27" s="56"/>
    </row>
    <row r="28" spans="1:7" ht="18.75" hidden="1">
      <c r="A28" s="140"/>
      <c r="B28" s="92" t="s">
        <v>22</v>
      </c>
      <c r="C28" s="2"/>
      <c r="D28" s="117">
        <v>19</v>
      </c>
      <c r="E28" s="99">
        <v>2048.5</v>
      </c>
      <c r="F28" s="106" t="e">
        <f>#REF!-E28</f>
        <v>#REF!</v>
      </c>
      <c r="G28" s="56"/>
    </row>
    <row r="29" spans="1:7" ht="37.5" hidden="1">
      <c r="A29" s="114"/>
      <c r="B29" s="92" t="s">
        <v>93</v>
      </c>
      <c r="C29" s="2"/>
      <c r="D29" s="117">
        <v>21</v>
      </c>
      <c r="E29" s="99"/>
      <c r="F29" s="113"/>
      <c r="G29" s="56"/>
    </row>
    <row r="30" spans="1:7" ht="37.5" hidden="1">
      <c r="A30" s="114"/>
      <c r="B30" s="92" t="s">
        <v>87</v>
      </c>
      <c r="C30" s="2"/>
      <c r="D30" s="117">
        <v>96</v>
      </c>
      <c r="E30" s="99"/>
      <c r="F30" s="113"/>
      <c r="G30" s="56"/>
    </row>
    <row r="31" spans="1:7" ht="37.5" hidden="1">
      <c r="A31" s="114"/>
      <c r="B31" s="92" t="s">
        <v>88</v>
      </c>
      <c r="C31" s="2"/>
      <c r="D31" s="117">
        <v>118</v>
      </c>
      <c r="E31" s="99"/>
      <c r="F31" s="113"/>
      <c r="G31" s="56"/>
    </row>
    <row r="32" spans="1:7" ht="37.5" hidden="1">
      <c r="A32" s="114"/>
      <c r="B32" s="92" t="s">
        <v>89</v>
      </c>
      <c r="C32" s="2"/>
      <c r="D32" s="117">
        <v>103</v>
      </c>
      <c r="E32" s="99"/>
      <c r="F32" s="113"/>
      <c r="G32" s="56"/>
    </row>
    <row r="33" spans="1:7" ht="37.5" hidden="1">
      <c r="A33" s="114"/>
      <c r="B33" s="92" t="s">
        <v>90</v>
      </c>
      <c r="C33" s="2"/>
      <c r="D33" s="117">
        <v>98</v>
      </c>
      <c r="E33" s="99"/>
      <c r="F33" s="113"/>
      <c r="G33" s="56"/>
    </row>
    <row r="34" spans="1:7" ht="37.5" hidden="1">
      <c r="A34" s="114"/>
      <c r="B34" s="92" t="s">
        <v>91</v>
      </c>
      <c r="C34" s="2"/>
      <c r="D34" s="117">
        <v>122</v>
      </c>
      <c r="E34" s="99"/>
      <c r="F34" s="113"/>
      <c r="G34" s="56"/>
    </row>
    <row r="35" spans="1:7" ht="38.25" hidden="1" thickBot="1">
      <c r="A35" s="114"/>
      <c r="B35" s="92" t="s">
        <v>92</v>
      </c>
      <c r="C35" s="2"/>
      <c r="D35" s="117">
        <v>127</v>
      </c>
      <c r="E35" s="99"/>
      <c r="F35" s="113"/>
      <c r="G35" s="56"/>
    </row>
    <row r="36" spans="1:7" ht="19.5" thickBot="1">
      <c r="A36" s="94" t="s">
        <v>68</v>
      </c>
      <c r="B36" s="92" t="s">
        <v>61</v>
      </c>
      <c r="C36" s="87" t="s">
        <v>58</v>
      </c>
      <c r="D36" s="117">
        <f>D38+D39+D40</f>
        <v>221</v>
      </c>
      <c r="E36" s="99" t="e">
        <f>E38+E40+#REF!+#REF!+#REF!+#REF!+#REF!+#REF!+#REF!</f>
        <v>#REF!</v>
      </c>
      <c r="F36" s="105" t="e">
        <f>#REF!-E36</f>
        <v>#REF!</v>
      </c>
      <c r="G36" s="56"/>
    </row>
    <row r="37" spans="1:7" ht="18.75" hidden="1">
      <c r="A37" s="93"/>
      <c r="B37" s="92" t="s">
        <v>4</v>
      </c>
      <c r="C37" s="2"/>
      <c r="D37" s="117"/>
      <c r="E37" s="99"/>
      <c r="F37" s="56"/>
      <c r="G37" s="56"/>
    </row>
    <row r="38" spans="1:7" ht="18.75" hidden="1">
      <c r="A38" s="140"/>
      <c r="B38" s="92" t="s">
        <v>24</v>
      </c>
      <c r="C38" s="2"/>
      <c r="D38" s="117">
        <v>66</v>
      </c>
      <c r="E38" s="99">
        <v>8676.5</v>
      </c>
      <c r="F38" s="106" t="e">
        <f>#REF!-E38</f>
        <v>#REF!</v>
      </c>
      <c r="G38" s="56"/>
    </row>
    <row r="39" spans="1:7" ht="18.75" hidden="1">
      <c r="A39" s="140"/>
      <c r="B39" s="92" t="s">
        <v>94</v>
      </c>
      <c r="C39" s="2"/>
      <c r="D39" s="117">
        <v>136</v>
      </c>
      <c r="E39" s="99"/>
      <c r="F39" s="106"/>
      <c r="G39" s="56"/>
    </row>
    <row r="40" spans="1:7" ht="38.25" hidden="1" thickBot="1">
      <c r="A40" s="140"/>
      <c r="B40" s="92" t="s">
        <v>100</v>
      </c>
      <c r="C40" s="2"/>
      <c r="D40" s="117">
        <v>19</v>
      </c>
      <c r="E40" s="99">
        <v>10462.1</v>
      </c>
      <c r="F40" s="106" t="e">
        <f>#REF!-E40</f>
        <v>#REF!</v>
      </c>
      <c r="G40" s="56"/>
    </row>
    <row r="41" spans="1:7" ht="19.5" thickBot="1">
      <c r="A41" s="94" t="s">
        <v>69</v>
      </c>
      <c r="B41" s="92" t="s">
        <v>62</v>
      </c>
      <c r="C41" s="87" t="s">
        <v>58</v>
      </c>
      <c r="D41" s="117">
        <f>D42+D43+D45+D46+D47+D48+D49+D44</f>
        <v>21074</v>
      </c>
      <c r="E41" s="99">
        <f>E43+E45+E46+E49+E47+E48</f>
        <v>1533257.85</v>
      </c>
      <c r="F41" s="105" t="e">
        <f>#REF!-E41</f>
        <v>#REF!</v>
      </c>
      <c r="G41" s="56"/>
    </row>
    <row r="42" spans="1:7" ht="18.75" hidden="1">
      <c r="A42" s="94"/>
      <c r="B42" s="92" t="s">
        <v>4</v>
      </c>
      <c r="C42" s="87"/>
      <c r="D42" s="117"/>
      <c r="E42" s="99"/>
      <c r="F42" s="56"/>
      <c r="G42" s="56"/>
    </row>
    <row r="43" spans="1:7" ht="18.75" hidden="1">
      <c r="A43" s="94"/>
      <c r="B43" s="92" t="s">
        <v>34</v>
      </c>
      <c r="C43" s="87" t="s">
        <v>58</v>
      </c>
      <c r="D43" s="117">
        <v>17819</v>
      </c>
      <c r="E43" s="99">
        <v>1343417.7</v>
      </c>
      <c r="F43" s="106" t="e">
        <f>#REF!-E43</f>
        <v>#REF!</v>
      </c>
      <c r="G43" s="56"/>
    </row>
    <row r="44" spans="1:7" ht="37.5" hidden="1">
      <c r="A44" s="94"/>
      <c r="B44" s="92" t="s">
        <v>97</v>
      </c>
      <c r="C44" s="87" t="s">
        <v>58</v>
      </c>
      <c r="D44" s="117">
        <v>437</v>
      </c>
      <c r="E44" s="99"/>
      <c r="F44" s="106"/>
      <c r="G44" s="56"/>
    </row>
    <row r="45" spans="1:7" ht="37.5" hidden="1">
      <c r="A45" s="94"/>
      <c r="B45" s="92" t="s">
        <v>35</v>
      </c>
      <c r="C45" s="87" t="s">
        <v>58</v>
      </c>
      <c r="D45" s="117">
        <v>3</v>
      </c>
      <c r="E45" s="99">
        <v>649.6</v>
      </c>
      <c r="F45" s="106" t="e">
        <f>#REF!-E45</f>
        <v>#REF!</v>
      </c>
      <c r="G45" s="56"/>
    </row>
    <row r="46" spans="1:7" ht="18.75" hidden="1">
      <c r="A46" s="94"/>
      <c r="B46" s="92" t="s">
        <v>36</v>
      </c>
      <c r="C46" s="87" t="s">
        <v>58</v>
      </c>
      <c r="D46" s="117">
        <v>111</v>
      </c>
      <c r="E46" s="99">
        <v>2280</v>
      </c>
      <c r="F46" s="106" t="e">
        <f>#REF!-E46</f>
        <v>#REF!</v>
      </c>
      <c r="G46" s="56"/>
    </row>
    <row r="47" spans="1:7" ht="37.5" hidden="1">
      <c r="A47" s="94"/>
      <c r="B47" s="92" t="s">
        <v>41</v>
      </c>
      <c r="C47" s="87" t="s">
        <v>58</v>
      </c>
      <c r="D47" s="117">
        <v>1126</v>
      </c>
      <c r="E47" s="99">
        <v>79604.149999999994</v>
      </c>
      <c r="F47" s="106" t="e">
        <f>#REF!-E47</f>
        <v>#REF!</v>
      </c>
      <c r="G47" s="56"/>
    </row>
    <row r="48" spans="1:7" ht="18.75" hidden="1">
      <c r="A48" s="94"/>
      <c r="B48" s="92" t="s">
        <v>43</v>
      </c>
      <c r="C48" s="87" t="s">
        <v>58</v>
      </c>
      <c r="D48" s="117">
        <v>16</v>
      </c>
      <c r="E48" s="99">
        <v>1659.8</v>
      </c>
      <c r="F48" s="106" t="e">
        <f>#REF!-E48</f>
        <v>#REF!</v>
      </c>
      <c r="G48" s="56"/>
    </row>
    <row r="49" spans="1:9" ht="38.25" hidden="1" thickBot="1">
      <c r="A49" s="94"/>
      <c r="B49" s="92" t="s">
        <v>40</v>
      </c>
      <c r="C49" s="87" t="s">
        <v>58</v>
      </c>
      <c r="D49" s="117">
        <v>1562</v>
      </c>
      <c r="E49" s="99">
        <v>105646.6</v>
      </c>
      <c r="F49" s="106" t="e">
        <f>#REF!-E49</f>
        <v>#REF!</v>
      </c>
      <c r="G49" s="56"/>
    </row>
    <row r="50" spans="1:9" ht="19.5" thickBot="1">
      <c r="A50" s="94" t="s">
        <v>70</v>
      </c>
      <c r="B50" s="92" t="s">
        <v>63</v>
      </c>
      <c r="C50" s="87" t="s">
        <v>58</v>
      </c>
      <c r="D50" s="117">
        <f>D52+D53</f>
        <v>787</v>
      </c>
      <c r="E50" s="99">
        <f>E52+E53</f>
        <v>42861.8</v>
      </c>
      <c r="F50" s="105" t="e">
        <f>#REF!-E50</f>
        <v>#REF!</v>
      </c>
      <c r="G50" s="56"/>
    </row>
    <row r="51" spans="1:9" ht="18.75" hidden="1">
      <c r="A51" s="94"/>
      <c r="B51" s="92" t="s">
        <v>4</v>
      </c>
      <c r="C51" s="2"/>
      <c r="D51" s="117"/>
      <c r="E51" s="99"/>
      <c r="F51" s="56"/>
      <c r="G51" s="56"/>
    </row>
    <row r="52" spans="1:9" ht="18.75" hidden="1">
      <c r="A52" s="94"/>
      <c r="B52" s="92" t="s">
        <v>38</v>
      </c>
      <c r="C52" s="2"/>
      <c r="D52" s="117">
        <v>760</v>
      </c>
      <c r="E52" s="99">
        <v>40386.5</v>
      </c>
      <c r="F52" s="106" t="e">
        <f>#REF!-E52</f>
        <v>#REF!</v>
      </c>
      <c r="G52" s="56"/>
    </row>
    <row r="53" spans="1:9" ht="38.25" hidden="1" thickBot="1">
      <c r="A53" s="94"/>
      <c r="B53" s="92" t="s">
        <v>85</v>
      </c>
      <c r="C53" s="2"/>
      <c r="D53" s="117">
        <v>27</v>
      </c>
      <c r="E53" s="99">
        <v>2475.3000000000002</v>
      </c>
      <c r="F53" s="106" t="e">
        <f>#REF!-E53</f>
        <v>#REF!</v>
      </c>
      <c r="G53" s="56"/>
    </row>
    <row r="54" spans="1:9" ht="19.5" thickBot="1">
      <c r="A54" s="94" t="s">
        <v>71</v>
      </c>
      <c r="B54" s="92" t="s">
        <v>64</v>
      </c>
      <c r="C54" s="87" t="s">
        <v>58</v>
      </c>
      <c r="D54" s="117">
        <f>D56</f>
        <v>69</v>
      </c>
      <c r="E54" s="99">
        <f>E56</f>
        <v>3380.7</v>
      </c>
      <c r="F54" s="105" t="e">
        <f>#REF!-E54</f>
        <v>#REF!</v>
      </c>
      <c r="G54" s="56"/>
    </row>
    <row r="55" spans="1:9" ht="18.75" hidden="1">
      <c r="A55" s="2"/>
      <c r="B55" s="3" t="s">
        <v>4</v>
      </c>
      <c r="C55" s="2"/>
      <c r="D55" s="117"/>
      <c r="E55" s="29"/>
      <c r="F55" s="28"/>
      <c r="G55" s="56"/>
    </row>
    <row r="56" spans="1:9" ht="19.5" hidden="1" thickBot="1">
      <c r="A56" s="2"/>
      <c r="B56" s="5" t="s">
        <v>44</v>
      </c>
      <c r="C56" s="2"/>
      <c r="D56" s="117">
        <v>69</v>
      </c>
      <c r="E56" s="100">
        <v>3380.7</v>
      </c>
      <c r="F56" s="108" t="e">
        <f>#REF!-E56</f>
        <v>#REF!</v>
      </c>
      <c r="G56" s="56"/>
    </row>
    <row r="57" spans="1:9" s="118" customFormat="1" ht="75.75" thickBot="1">
      <c r="A57" s="116" t="s">
        <v>72</v>
      </c>
      <c r="B57" s="115" t="s">
        <v>73</v>
      </c>
      <c r="C57" s="116" t="s">
        <v>50</v>
      </c>
      <c r="D57" s="117">
        <f>D58+D70+D74+D87+D99+D104+D108</f>
        <v>4332541.5</v>
      </c>
      <c r="E57" s="124" t="e">
        <f>E7+E11+E12+E19+E23+E36+E41+E50+E54</f>
        <v>#REF!</v>
      </c>
      <c r="F57" s="125" t="e">
        <f>#REF!-E57</f>
        <v>#REF!</v>
      </c>
      <c r="G57" s="120"/>
    </row>
    <row r="58" spans="1:9" s="118" customFormat="1" ht="18.75">
      <c r="A58" s="121" t="s">
        <v>74</v>
      </c>
      <c r="B58" s="115" t="s">
        <v>59</v>
      </c>
      <c r="C58" s="116" t="s">
        <v>50</v>
      </c>
      <c r="D58" s="117">
        <f>D60+D61+D63</f>
        <v>605877</v>
      </c>
      <c r="E58" s="119"/>
      <c r="G58" s="120"/>
    </row>
    <row r="59" spans="1:9" ht="18.75">
      <c r="A59" s="141"/>
      <c r="B59" s="92" t="s">
        <v>4</v>
      </c>
      <c r="C59" s="87"/>
      <c r="D59" s="123"/>
      <c r="G59" s="56"/>
    </row>
    <row r="60" spans="1:9" ht="37.5">
      <c r="A60" s="141"/>
      <c r="B60" s="92" t="s">
        <v>83</v>
      </c>
      <c r="C60" s="87" t="s">
        <v>50</v>
      </c>
      <c r="D60" s="117">
        <f>497378.6+D62</f>
        <v>501193.3</v>
      </c>
      <c r="G60" s="56"/>
    </row>
    <row r="61" spans="1:9" ht="18.75" hidden="1">
      <c r="A61" s="141"/>
      <c r="B61" s="92" t="s">
        <v>6</v>
      </c>
      <c r="C61" s="87" t="s">
        <v>50</v>
      </c>
      <c r="D61" s="117">
        <v>38356</v>
      </c>
      <c r="G61" s="56"/>
    </row>
    <row r="62" spans="1:9" ht="37.5" hidden="1">
      <c r="A62" s="4"/>
      <c r="B62" s="92" t="s">
        <v>86</v>
      </c>
      <c r="C62" s="87" t="s">
        <v>50</v>
      </c>
      <c r="D62" s="117">
        <f>2908.8+905.9</f>
        <v>3814.7000000000003</v>
      </c>
      <c r="G62" s="112"/>
    </row>
    <row r="63" spans="1:9" ht="18.75" hidden="1">
      <c r="A63" s="4">
        <v>2</v>
      </c>
      <c r="B63" s="92" t="s">
        <v>3</v>
      </c>
      <c r="C63" s="87" t="s">
        <v>50</v>
      </c>
      <c r="D63" s="117">
        <f>D65+D66+D67+D68+D69</f>
        <v>66327.7</v>
      </c>
      <c r="G63" s="56"/>
    </row>
    <row r="64" spans="1:9" s="118" customFormat="1" ht="18.75" hidden="1">
      <c r="A64" s="142"/>
      <c r="B64" s="115" t="s">
        <v>4</v>
      </c>
      <c r="C64" s="116" t="s">
        <v>50</v>
      </c>
      <c r="D64" s="117"/>
      <c r="G64" s="119"/>
      <c r="I64" s="120"/>
    </row>
    <row r="65" spans="1:7" ht="37.5" hidden="1">
      <c r="A65" s="142"/>
      <c r="B65" s="92" t="s">
        <v>10</v>
      </c>
      <c r="C65" s="87" t="s">
        <v>50</v>
      </c>
      <c r="D65" s="117">
        <f>2868.8+1052</f>
        <v>3920.8</v>
      </c>
      <c r="G65" s="56"/>
    </row>
    <row r="66" spans="1:7" ht="37.5" hidden="1">
      <c r="A66" s="142"/>
      <c r="B66" s="92" t="s">
        <v>11</v>
      </c>
      <c r="C66" s="87" t="s">
        <v>50</v>
      </c>
      <c r="D66" s="117">
        <f>16880.4+5614.7</f>
        <v>22495.100000000002</v>
      </c>
      <c r="G66" s="56"/>
    </row>
    <row r="67" spans="1:7" ht="37.5" hidden="1">
      <c r="A67" s="142"/>
      <c r="B67" s="92" t="s">
        <v>12</v>
      </c>
      <c r="C67" s="87" t="s">
        <v>50</v>
      </c>
      <c r="D67" s="117">
        <f>4619+262.3</f>
        <v>4881.3</v>
      </c>
      <c r="G67" s="56"/>
    </row>
    <row r="68" spans="1:7" ht="37.5" hidden="1">
      <c r="A68" s="142"/>
      <c r="B68" s="92" t="s">
        <v>13</v>
      </c>
      <c r="C68" s="87" t="s">
        <v>50</v>
      </c>
      <c r="D68" s="117">
        <f>26077.2+8953.3</f>
        <v>35030.5</v>
      </c>
      <c r="G68" s="56"/>
    </row>
    <row r="69" spans="1:7" ht="18.75" hidden="1">
      <c r="A69" s="142"/>
      <c r="B69" s="92" t="s">
        <v>15</v>
      </c>
      <c r="C69" s="87" t="s">
        <v>50</v>
      </c>
      <c r="D69" s="117"/>
      <c r="G69" s="56"/>
    </row>
    <row r="70" spans="1:7" ht="75">
      <c r="A70" s="94" t="s">
        <v>75</v>
      </c>
      <c r="B70" s="92" t="s">
        <v>45</v>
      </c>
      <c r="C70" s="87" t="s">
        <v>50</v>
      </c>
      <c r="D70" s="117">
        <f>D72+D73</f>
        <v>50152.9</v>
      </c>
      <c r="G70" s="111"/>
    </row>
    <row r="71" spans="1:7" ht="18.75" hidden="1">
      <c r="A71" s="140"/>
      <c r="B71" s="92" t="s">
        <v>4</v>
      </c>
      <c r="C71" s="87" t="s">
        <v>50</v>
      </c>
      <c r="D71" s="117"/>
      <c r="G71" s="56"/>
    </row>
    <row r="72" spans="1:7" ht="56.25" hidden="1">
      <c r="A72" s="140"/>
      <c r="B72" s="92" t="s">
        <v>16</v>
      </c>
      <c r="C72" s="87" t="s">
        <v>50</v>
      </c>
      <c r="D72" s="117">
        <f>34300+11650</f>
        <v>45950</v>
      </c>
      <c r="G72" s="56"/>
    </row>
    <row r="73" spans="1:7" ht="18.75" hidden="1">
      <c r="A73" s="140"/>
      <c r="B73" s="92" t="s">
        <v>14</v>
      </c>
      <c r="C73" s="87" t="s">
        <v>50</v>
      </c>
      <c r="D73" s="117">
        <f>3148.7+1054.2</f>
        <v>4202.8999999999996</v>
      </c>
      <c r="G73" s="56"/>
    </row>
    <row r="74" spans="1:7" ht="18.75">
      <c r="A74" s="94" t="s">
        <v>76</v>
      </c>
      <c r="B74" s="92" t="s">
        <v>60</v>
      </c>
      <c r="C74" s="87" t="s">
        <v>50</v>
      </c>
      <c r="D74" s="117">
        <f>SUM(D76:F86)</f>
        <v>135963.20000000001</v>
      </c>
      <c r="G74" s="111"/>
    </row>
    <row r="75" spans="1:7" ht="18.75" hidden="1">
      <c r="A75" s="140"/>
      <c r="B75" s="92" t="s">
        <v>4</v>
      </c>
      <c r="C75" s="87"/>
      <c r="D75" s="117"/>
      <c r="G75" s="56"/>
    </row>
    <row r="76" spans="1:7" ht="18.75" hidden="1">
      <c r="A76" s="140"/>
      <c r="B76" s="92" t="s">
        <v>18</v>
      </c>
      <c r="C76" s="87" t="s">
        <v>50</v>
      </c>
      <c r="D76" s="117">
        <f>3543+1069</f>
        <v>4612</v>
      </c>
      <c r="G76" s="56"/>
    </row>
    <row r="77" spans="1:7" ht="56.25" hidden="1">
      <c r="A77" s="140"/>
      <c r="B77" s="92" t="s">
        <v>19</v>
      </c>
      <c r="C77" s="87" t="s">
        <v>50</v>
      </c>
      <c r="D77" s="117">
        <f>8592.4+2334.9</f>
        <v>10927.3</v>
      </c>
      <c r="G77" s="56"/>
    </row>
    <row r="78" spans="1:7" ht="37.5" hidden="1">
      <c r="A78" s="140"/>
      <c r="B78" s="92" t="s">
        <v>93</v>
      </c>
      <c r="C78" s="87" t="s">
        <v>50</v>
      </c>
      <c r="D78" s="117">
        <f>2113.3+685.1</f>
        <v>2798.4</v>
      </c>
      <c r="G78" s="56"/>
    </row>
    <row r="79" spans="1:7" ht="18.75" hidden="1">
      <c r="A79" s="140"/>
      <c r="B79" s="92" t="s">
        <v>46</v>
      </c>
      <c r="C79" s="87" t="s">
        <v>50</v>
      </c>
      <c r="D79" s="117">
        <f>7047.4+2227.4</f>
        <v>9274.7999999999993</v>
      </c>
      <c r="G79" s="56"/>
    </row>
    <row r="80" spans="1:7" ht="18.75" hidden="1">
      <c r="A80" s="140"/>
      <c r="B80" s="92" t="s">
        <v>22</v>
      </c>
      <c r="C80" s="87" t="s">
        <v>50</v>
      </c>
      <c r="D80" s="117">
        <f>3568.5+1053.9</f>
        <v>4622.3999999999996</v>
      </c>
      <c r="G80" s="56"/>
    </row>
    <row r="81" spans="1:7" ht="37.5" hidden="1">
      <c r="A81" s="114"/>
      <c r="B81" s="92" t="s">
        <v>87</v>
      </c>
      <c r="C81" s="87" t="s">
        <v>50</v>
      </c>
      <c r="D81" s="117">
        <f>11250.8+3272.2</f>
        <v>14523</v>
      </c>
      <c r="G81" s="56"/>
    </row>
    <row r="82" spans="1:7" ht="37.5" hidden="1">
      <c r="A82" s="114"/>
      <c r="B82" s="92" t="s">
        <v>88</v>
      </c>
      <c r="C82" s="87" t="s">
        <v>50</v>
      </c>
      <c r="D82" s="117">
        <f>14043+3870.1</f>
        <v>17913.099999999999</v>
      </c>
      <c r="G82" s="56"/>
    </row>
    <row r="83" spans="1:7" ht="37.5" hidden="1">
      <c r="A83" s="114"/>
      <c r="B83" s="92" t="s">
        <v>89</v>
      </c>
      <c r="C83" s="87" t="s">
        <v>50</v>
      </c>
      <c r="D83" s="117">
        <f>14567.9+1707.4</f>
        <v>16275.3</v>
      </c>
      <c r="G83" s="56"/>
    </row>
    <row r="84" spans="1:7" ht="37.5" hidden="1">
      <c r="A84" s="114"/>
      <c r="B84" s="92" t="s">
        <v>90</v>
      </c>
      <c r="C84" s="87" t="s">
        <v>50</v>
      </c>
      <c r="D84" s="117">
        <f>13296.5+1865.1</f>
        <v>15161.6</v>
      </c>
      <c r="G84" s="56"/>
    </row>
    <row r="85" spans="1:7" ht="37.5" hidden="1">
      <c r="A85" s="114"/>
      <c r="B85" s="92" t="s">
        <v>91</v>
      </c>
      <c r="C85" s="87" t="s">
        <v>50</v>
      </c>
      <c r="D85" s="117">
        <f>16882.8+5351.7</f>
        <v>22234.5</v>
      </c>
      <c r="G85" s="56"/>
    </row>
    <row r="86" spans="1:7" ht="37.5" hidden="1">
      <c r="A86" s="114"/>
      <c r="B86" s="92" t="s">
        <v>92</v>
      </c>
      <c r="C86" s="87" t="s">
        <v>50</v>
      </c>
      <c r="D86" s="117">
        <f>13960.8+3660</f>
        <v>17620.8</v>
      </c>
      <c r="G86" s="56"/>
    </row>
    <row r="87" spans="1:7" ht="18.75">
      <c r="A87" s="94" t="s">
        <v>77</v>
      </c>
      <c r="B87" s="92" t="s">
        <v>61</v>
      </c>
      <c r="C87" s="87" t="s">
        <v>50</v>
      </c>
      <c r="D87" s="117">
        <f>D89+D90</f>
        <v>34921.5</v>
      </c>
      <c r="G87" s="111"/>
    </row>
    <row r="88" spans="1:7" ht="18.75" hidden="1">
      <c r="A88" s="93"/>
      <c r="B88" s="92" t="s">
        <v>4</v>
      </c>
      <c r="C88" s="87" t="s">
        <v>50</v>
      </c>
      <c r="D88" s="117"/>
      <c r="G88" s="56"/>
    </row>
    <row r="89" spans="1:7" ht="18.75" hidden="1">
      <c r="A89" s="140"/>
      <c r="B89" s="92" t="s">
        <v>24</v>
      </c>
      <c r="C89" s="87" t="s">
        <v>50</v>
      </c>
      <c r="D89" s="117">
        <f>11386.2+3294</f>
        <v>14680.2</v>
      </c>
      <c r="G89" s="56"/>
    </row>
    <row r="90" spans="1:7" ht="18.75" hidden="1">
      <c r="A90" s="140"/>
      <c r="B90" s="92" t="s">
        <v>94</v>
      </c>
      <c r="C90" s="87" t="s">
        <v>50</v>
      </c>
      <c r="D90" s="117">
        <f>15850.8+4390.5</f>
        <v>20241.3</v>
      </c>
      <c r="G90" s="56"/>
    </row>
    <row r="91" spans="1:7" ht="18.75" hidden="1">
      <c r="A91" s="140"/>
      <c r="B91" s="92"/>
      <c r="C91" s="87" t="s">
        <v>50</v>
      </c>
      <c r="D91" s="117"/>
      <c r="G91" s="56"/>
    </row>
    <row r="92" spans="1:7" ht="18.75" hidden="1">
      <c r="A92" s="140"/>
      <c r="B92" s="92"/>
      <c r="C92" s="87" t="s">
        <v>50</v>
      </c>
      <c r="D92" s="117"/>
      <c r="G92" s="56"/>
    </row>
    <row r="93" spans="1:7" ht="18.75" hidden="1">
      <c r="A93" s="140"/>
      <c r="B93" s="92"/>
      <c r="C93" s="87" t="s">
        <v>50</v>
      </c>
      <c r="D93" s="117"/>
      <c r="G93" s="56"/>
    </row>
    <row r="94" spans="1:7" ht="18.75" hidden="1">
      <c r="A94" s="140"/>
      <c r="B94" s="92"/>
      <c r="C94" s="87" t="s">
        <v>50</v>
      </c>
      <c r="D94" s="117"/>
      <c r="G94" s="56"/>
    </row>
    <row r="95" spans="1:7" ht="18.75" hidden="1">
      <c r="A95" s="140"/>
      <c r="B95" s="92"/>
      <c r="C95" s="87" t="s">
        <v>50</v>
      </c>
      <c r="D95" s="117"/>
      <c r="G95" s="56"/>
    </row>
    <row r="96" spans="1:7" ht="18.75" hidden="1">
      <c r="A96" s="140"/>
      <c r="B96" s="92"/>
      <c r="C96" s="87" t="s">
        <v>50</v>
      </c>
      <c r="D96" s="117"/>
      <c r="G96" s="56"/>
    </row>
    <row r="97" spans="1:7" ht="18.75" hidden="1">
      <c r="A97" s="140"/>
      <c r="B97" s="92"/>
      <c r="C97" s="87" t="s">
        <v>50</v>
      </c>
      <c r="D97" s="117"/>
      <c r="G97" s="56"/>
    </row>
    <row r="98" spans="1:7" ht="18.75" hidden="1">
      <c r="A98" s="140"/>
      <c r="B98" s="92"/>
      <c r="C98" s="87" t="s">
        <v>50</v>
      </c>
      <c r="D98" s="117"/>
      <c r="G98" s="56"/>
    </row>
    <row r="99" spans="1:7" ht="18.75">
      <c r="A99" s="94" t="s">
        <v>78</v>
      </c>
      <c r="B99" s="92" t="s">
        <v>62</v>
      </c>
      <c r="C99" s="87" t="s">
        <v>50</v>
      </c>
      <c r="D99" s="117">
        <f>D101+D102+D103</f>
        <v>3410406.9</v>
      </c>
      <c r="G99" s="109"/>
    </row>
    <row r="100" spans="1:7" ht="18.75" hidden="1">
      <c r="A100" s="94"/>
      <c r="B100" s="92" t="s">
        <v>4</v>
      </c>
      <c r="C100" s="87" t="s">
        <v>50</v>
      </c>
      <c r="D100" s="117"/>
      <c r="G100" s="56"/>
    </row>
    <row r="101" spans="1:7" ht="37.5" hidden="1">
      <c r="A101" s="94"/>
      <c r="B101" s="92" t="s">
        <v>95</v>
      </c>
      <c r="C101" s="87" t="s">
        <v>50</v>
      </c>
      <c r="D101" s="117">
        <f>2325957.4+693194.4+97</f>
        <v>3019248.8</v>
      </c>
      <c r="G101" s="56"/>
    </row>
    <row r="102" spans="1:7" ht="37.5" hidden="1">
      <c r="A102" s="94"/>
      <c r="B102" s="92" t="s">
        <v>96</v>
      </c>
      <c r="C102" s="87" t="s">
        <v>50</v>
      </c>
      <c r="D102" s="117">
        <f>186714.7+51376.3</f>
        <v>238091</v>
      </c>
      <c r="G102" s="56"/>
    </row>
    <row r="103" spans="1:7" ht="37.5" hidden="1">
      <c r="A103" s="94"/>
      <c r="B103" s="92" t="s">
        <v>41</v>
      </c>
      <c r="C103" s="87" t="s">
        <v>50</v>
      </c>
      <c r="D103" s="117">
        <f>117609.6+35457.5</f>
        <v>153067.1</v>
      </c>
      <c r="G103" s="56"/>
    </row>
    <row r="104" spans="1:7" ht="18.75">
      <c r="A104" s="94" t="s">
        <v>79</v>
      </c>
      <c r="B104" s="92" t="s">
        <v>63</v>
      </c>
      <c r="C104" s="87" t="s">
        <v>50</v>
      </c>
      <c r="D104" s="117">
        <f>D106+D107</f>
        <v>87120.599999999991</v>
      </c>
      <c r="G104" s="111"/>
    </row>
    <row r="105" spans="1:7" ht="18.75" hidden="1">
      <c r="A105" s="94"/>
      <c r="B105" s="92" t="s">
        <v>4</v>
      </c>
      <c r="C105" s="87" t="s">
        <v>50</v>
      </c>
      <c r="D105" s="117"/>
      <c r="G105" s="56"/>
    </row>
    <row r="106" spans="1:7" ht="18.75" hidden="1">
      <c r="A106" s="94"/>
      <c r="B106" s="92" t="s">
        <v>38</v>
      </c>
      <c r="C106" s="87" t="s">
        <v>50</v>
      </c>
      <c r="D106" s="117">
        <f>27980.5+9996.3+28171.1+9782.6+4221.5+1555.2</f>
        <v>81707.199999999997</v>
      </c>
      <c r="G106" s="56"/>
    </row>
    <row r="107" spans="1:7" ht="37.5" hidden="1">
      <c r="A107" s="94"/>
      <c r="B107" s="92" t="s">
        <v>39</v>
      </c>
      <c r="C107" s="87" t="s">
        <v>50</v>
      </c>
      <c r="D107" s="117">
        <f>4106.7+1306.7</f>
        <v>5413.4</v>
      </c>
      <c r="G107" s="56"/>
    </row>
    <row r="108" spans="1:7" ht="18.75">
      <c r="A108" s="94" t="s">
        <v>80</v>
      </c>
      <c r="B108" s="92" t="s">
        <v>64</v>
      </c>
      <c r="C108" s="87" t="s">
        <v>50</v>
      </c>
      <c r="D108" s="117">
        <f>6027.3+2072.1</f>
        <v>8099.4</v>
      </c>
      <c r="G108" s="111"/>
    </row>
    <row r="109" spans="1:7">
      <c r="G109" s="56"/>
    </row>
    <row r="110" spans="1:7">
      <c r="G110" s="56"/>
    </row>
  </sheetData>
  <mergeCells count="12">
    <mergeCell ref="A2:E2"/>
    <mergeCell ref="A3:E3"/>
    <mergeCell ref="A38:A40"/>
    <mergeCell ref="A75:A80"/>
    <mergeCell ref="A89:A98"/>
    <mergeCell ref="A24:A28"/>
    <mergeCell ref="A59:A61"/>
    <mergeCell ref="A64:A69"/>
    <mergeCell ref="A71:A73"/>
    <mergeCell ref="A8:A10"/>
    <mergeCell ref="A13:A18"/>
    <mergeCell ref="A20:A22"/>
  </mergeCells>
  <pageMargins left="0.7" right="0.7" top="0.75" bottom="0.75" header="0.3" footer="0.3"/>
  <pageSetup paperSize="9" scale="84" orientation="portrait" r:id="rId1"/>
  <rowBreaks count="1" manualBreakCount="1">
    <brk id="108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01.04.2014</vt:lpstr>
      <vt:lpstr>01.07.2015</vt:lpstr>
    </vt:vector>
  </TitlesOfParts>
  <Company>УФБП АГО Г ВОРОНЕЖ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Ковалева-О-С</dc:creator>
  <cp:lastModifiedBy>E.I.Lukashova</cp:lastModifiedBy>
  <cp:lastPrinted>2015-07-29T06:43:00Z</cp:lastPrinted>
  <dcterms:created xsi:type="dcterms:W3CDTF">2014-04-03T12:57:57Z</dcterms:created>
  <dcterms:modified xsi:type="dcterms:W3CDTF">2015-07-29T06:52:15Z</dcterms:modified>
</cp:coreProperties>
</file>