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3" sheetId="53" r:id="rId1"/>
  </sheets>
  <definedNames>
    <definedName name="_xlnm.Print_Titles" localSheetId="0">прил.3!$5:$6</definedName>
  </definedNames>
  <calcPr calcId="145621"/>
</workbook>
</file>

<file path=xl/calcChain.xml><?xml version="1.0" encoding="utf-8"?>
<calcChain xmlns="http://schemas.openxmlformats.org/spreadsheetml/2006/main">
  <c r="K34" i="53" l="1"/>
  <c r="K35" i="53"/>
  <c r="K33" i="53"/>
  <c r="K27" i="53" l="1"/>
  <c r="L77" i="53" l="1"/>
  <c r="L70" i="53" l="1"/>
  <c r="L67" i="53" s="1"/>
  <c r="D80" i="53"/>
  <c r="D75" i="53" l="1"/>
  <c r="D100" i="53"/>
  <c r="D97" i="53" s="1"/>
  <c r="D99" i="53"/>
  <c r="H98" i="53"/>
  <c r="G98" i="53"/>
  <c r="F98" i="53"/>
  <c r="K14" i="53" l="1"/>
  <c r="L32" i="53"/>
  <c r="L22" i="53"/>
  <c r="M22" i="53"/>
  <c r="M70" i="53"/>
  <c r="M67" i="53" s="1"/>
  <c r="N70" i="53"/>
  <c r="N67" i="53" s="1"/>
  <c r="O70" i="53"/>
  <c r="O67" i="53" s="1"/>
  <c r="M77" i="53"/>
  <c r="D81" i="53"/>
  <c r="D71" i="53"/>
  <c r="M71" i="53"/>
  <c r="N71" i="53"/>
  <c r="O71" i="53"/>
  <c r="L71" i="53"/>
  <c r="K15" i="53"/>
  <c r="K13" i="53"/>
  <c r="K8" i="53" s="1"/>
  <c r="K62" i="53"/>
  <c r="D62" i="53" s="1"/>
  <c r="D66" i="53"/>
  <c r="D65" i="53"/>
  <c r="D64" i="53"/>
  <c r="D63" i="53"/>
  <c r="F62" i="53"/>
  <c r="E62" i="53"/>
  <c r="K22" i="53"/>
  <c r="K12" i="53" l="1"/>
  <c r="J32" i="53"/>
  <c r="D33" i="53" l="1"/>
  <c r="J17" i="53" l="1"/>
  <c r="D87" i="53" l="1"/>
  <c r="K87" i="53"/>
  <c r="J87" i="53"/>
  <c r="D89" i="53"/>
  <c r="J37" i="53" l="1"/>
  <c r="J22" i="53"/>
  <c r="O22" i="53" l="1"/>
  <c r="O37" i="53"/>
  <c r="N25" i="53"/>
  <c r="D77" i="53"/>
  <c r="O97" i="53"/>
  <c r="N97" i="53"/>
  <c r="M97" i="53"/>
  <c r="L97" i="53"/>
  <c r="O92" i="53"/>
  <c r="N92" i="53"/>
  <c r="M92" i="53"/>
  <c r="L92" i="53"/>
  <c r="O82" i="53"/>
  <c r="N82" i="53"/>
  <c r="M82" i="53"/>
  <c r="L82" i="53"/>
  <c r="L72" i="53"/>
  <c r="M72" i="53"/>
  <c r="N72" i="53"/>
  <c r="O72" i="53"/>
  <c r="K70" i="53"/>
  <c r="K67" i="53" s="1"/>
  <c r="N77" i="53"/>
  <c r="O77" i="53"/>
  <c r="L15" i="53" l="1"/>
  <c r="L10" i="53" s="1"/>
  <c r="M17" i="53"/>
  <c r="N17" i="53"/>
  <c r="O17" i="53"/>
  <c r="D58" i="53" l="1"/>
  <c r="D13" i="53" s="1"/>
  <c r="D59" i="53"/>
  <c r="D60" i="53"/>
  <c r="D61" i="53"/>
  <c r="D43" i="53"/>
  <c r="D44" i="53"/>
  <c r="D46" i="53"/>
  <c r="D38" i="53"/>
  <c r="D41" i="53"/>
  <c r="D23" i="53"/>
  <c r="D25" i="53"/>
  <c r="D26" i="53"/>
  <c r="D21" i="53"/>
  <c r="D34" i="53"/>
  <c r="D35" i="53"/>
  <c r="D36" i="53"/>
  <c r="E13" i="53"/>
  <c r="F13" i="53"/>
  <c r="G13" i="53"/>
  <c r="H13" i="53"/>
  <c r="I13" i="53"/>
  <c r="J13" i="53"/>
  <c r="M13" i="53"/>
  <c r="M8" i="53" s="1"/>
  <c r="N13" i="53"/>
  <c r="N8" i="53" s="1"/>
  <c r="O13" i="53"/>
  <c r="O8" i="53" s="1"/>
  <c r="D48" i="53"/>
  <c r="D49" i="53"/>
  <c r="D50" i="53"/>
  <c r="D51" i="53"/>
  <c r="D53" i="53"/>
  <c r="D54" i="53"/>
  <c r="D55" i="53"/>
  <c r="D56" i="53"/>
  <c r="D28" i="53"/>
  <c r="D29" i="53"/>
  <c r="D30" i="53"/>
  <c r="D31" i="53"/>
  <c r="L16" i="53"/>
  <c r="M16" i="53"/>
  <c r="M11" i="53" s="1"/>
  <c r="N16" i="53"/>
  <c r="N11" i="53" s="1"/>
  <c r="O16" i="53"/>
  <c r="O11" i="53" s="1"/>
  <c r="O52" i="53"/>
  <c r="N52" i="53"/>
  <c r="M52" i="53"/>
  <c r="L52" i="53"/>
  <c r="O47" i="53"/>
  <c r="N47" i="53"/>
  <c r="M47" i="53"/>
  <c r="L47" i="53"/>
  <c r="L42" i="53"/>
  <c r="M15" i="53"/>
  <c r="M10" i="53" s="1"/>
  <c r="N40" i="53"/>
  <c r="D40" i="53" s="1"/>
  <c r="N39" i="53"/>
  <c r="M42" i="53" l="1"/>
  <c r="L11" i="53"/>
  <c r="L18" i="53"/>
  <c r="M32" i="53"/>
  <c r="N32" i="53"/>
  <c r="O32" i="53"/>
  <c r="N24" i="53"/>
  <c r="D24" i="53" s="1"/>
  <c r="N15" i="53" l="1"/>
  <c r="N10" i="53" s="1"/>
  <c r="D45" i="53"/>
  <c r="N42" i="53"/>
  <c r="L17" i="53"/>
  <c r="D18" i="53"/>
  <c r="L13" i="53"/>
  <c r="L8" i="53" s="1"/>
  <c r="L57" i="53"/>
  <c r="M57" i="53"/>
  <c r="N57" i="53"/>
  <c r="O57" i="53"/>
  <c r="O15" i="53" l="1"/>
  <c r="O10" i="53" s="1"/>
  <c r="O42" i="53"/>
  <c r="E15" i="53"/>
  <c r="F15" i="53"/>
  <c r="G15" i="53"/>
  <c r="H15" i="53"/>
  <c r="I15" i="53"/>
  <c r="J15" i="53"/>
  <c r="E14" i="53"/>
  <c r="F14" i="53"/>
  <c r="G14" i="53"/>
  <c r="H14" i="53"/>
  <c r="I14" i="53"/>
  <c r="J14" i="53"/>
  <c r="J9" i="53" s="1"/>
  <c r="K9" i="53"/>
  <c r="I71" i="53" l="1"/>
  <c r="K57" i="53"/>
  <c r="J57" i="53"/>
  <c r="F57" i="53"/>
  <c r="E57" i="53"/>
  <c r="H9" i="53"/>
  <c r="G9" i="53"/>
  <c r="E98" i="53"/>
  <c r="D98" i="53"/>
  <c r="D101" i="53"/>
  <c r="I99" i="53"/>
  <c r="D57" i="53" l="1"/>
  <c r="I9" i="53"/>
  <c r="D20" i="53"/>
  <c r="D15" i="53" s="1"/>
  <c r="K10" i="53"/>
  <c r="I97" i="53"/>
  <c r="J97" i="53"/>
  <c r="K97" i="53"/>
  <c r="I87" i="53"/>
  <c r="I70" i="53" s="1"/>
  <c r="I10" i="53" s="1"/>
  <c r="I32" i="53"/>
  <c r="I27" i="53"/>
  <c r="I22" i="53" l="1"/>
  <c r="I8" i="53"/>
  <c r="H70" i="53"/>
  <c r="H10" i="53" s="1"/>
  <c r="H87" i="53" l="1"/>
  <c r="D91" i="53"/>
  <c r="D90" i="53"/>
  <c r="H8" i="53"/>
  <c r="I42" i="53"/>
  <c r="H42" i="53" l="1"/>
  <c r="H77" i="53"/>
  <c r="H92" i="53"/>
  <c r="H82" i="53"/>
  <c r="H72" i="53"/>
  <c r="H71" i="53"/>
  <c r="H52" i="53"/>
  <c r="H47" i="53"/>
  <c r="H37" i="53"/>
  <c r="H32" i="53"/>
  <c r="H27" i="53"/>
  <c r="H22" i="53"/>
  <c r="H17" i="53"/>
  <c r="H16" i="53"/>
  <c r="H11" i="53" s="1"/>
  <c r="H7" i="53" s="1"/>
  <c r="G70" i="53"/>
  <c r="G10" i="53" s="1"/>
  <c r="K52" i="53"/>
  <c r="J52" i="53"/>
  <c r="I52" i="53"/>
  <c r="F52" i="53"/>
  <c r="E52" i="53"/>
  <c r="G32" i="53"/>
  <c r="D96" i="53"/>
  <c r="E95" i="53"/>
  <c r="E92" i="53" s="1"/>
  <c r="D94" i="53"/>
  <c r="D93" i="53"/>
  <c r="K92" i="53"/>
  <c r="J92" i="53"/>
  <c r="I92" i="53"/>
  <c r="G92" i="53"/>
  <c r="F92" i="53"/>
  <c r="D85" i="53"/>
  <c r="D82" i="53" s="1"/>
  <c r="K82" i="53"/>
  <c r="J82" i="53"/>
  <c r="I82" i="53"/>
  <c r="G82" i="53"/>
  <c r="F82" i="53"/>
  <c r="E82" i="53"/>
  <c r="K77" i="53"/>
  <c r="J77" i="53"/>
  <c r="I77" i="53"/>
  <c r="G77" i="53"/>
  <c r="F77" i="53"/>
  <c r="E77" i="53"/>
  <c r="D74" i="53"/>
  <c r="D73" i="53"/>
  <c r="K72" i="53"/>
  <c r="J72" i="53"/>
  <c r="I72" i="53"/>
  <c r="G72" i="53"/>
  <c r="F72" i="53"/>
  <c r="E72" i="53"/>
  <c r="K71" i="53"/>
  <c r="J71" i="53"/>
  <c r="I67" i="53"/>
  <c r="G71" i="53"/>
  <c r="E71" i="53"/>
  <c r="J70" i="53"/>
  <c r="J10" i="53" s="1"/>
  <c r="F70" i="53"/>
  <c r="F10" i="53" s="1"/>
  <c r="E70" i="53"/>
  <c r="F69" i="53"/>
  <c r="F9" i="53" s="1"/>
  <c r="E69" i="53"/>
  <c r="F68" i="53"/>
  <c r="E68" i="53"/>
  <c r="K47" i="53"/>
  <c r="J47" i="53"/>
  <c r="I47" i="53"/>
  <c r="G47" i="53"/>
  <c r="F47" i="53"/>
  <c r="E47" i="53"/>
  <c r="K42" i="53"/>
  <c r="G42" i="53"/>
  <c r="F42" i="53"/>
  <c r="E42" i="53"/>
  <c r="K37" i="53"/>
  <c r="D37" i="53" s="1"/>
  <c r="I37" i="53"/>
  <c r="G37" i="53"/>
  <c r="F37" i="53"/>
  <c r="E37" i="53"/>
  <c r="K32" i="53"/>
  <c r="D32" i="53" s="1"/>
  <c r="F32" i="53"/>
  <c r="E32" i="53"/>
  <c r="G27" i="53"/>
  <c r="F27" i="53"/>
  <c r="E27" i="53"/>
  <c r="G22" i="53"/>
  <c r="F22" i="53"/>
  <c r="E22" i="53"/>
  <c r="K17" i="53"/>
  <c r="I17" i="53"/>
  <c r="G17" i="53"/>
  <c r="F17" i="53"/>
  <c r="E17" i="53"/>
  <c r="K16" i="53"/>
  <c r="J16" i="53"/>
  <c r="J12" i="53" s="1"/>
  <c r="I16" i="53"/>
  <c r="I11" i="53" s="1"/>
  <c r="G16" i="53"/>
  <c r="G11" i="53" s="1"/>
  <c r="F16" i="53"/>
  <c r="F11" i="53" s="1"/>
  <c r="E16" i="53"/>
  <c r="G8" i="53"/>
  <c r="E8" i="53"/>
  <c r="E9" i="53" l="1"/>
  <c r="D69" i="53"/>
  <c r="J67" i="53"/>
  <c r="D42" i="53"/>
  <c r="D27" i="53"/>
  <c r="D22" i="53"/>
  <c r="E10" i="53"/>
  <c r="D70" i="53"/>
  <c r="D52" i="53"/>
  <c r="D47" i="53"/>
  <c r="G67" i="53"/>
  <c r="K11" i="53"/>
  <c r="K7" i="53" s="1"/>
  <c r="E11" i="53"/>
  <c r="J11" i="53"/>
  <c r="G7" i="53"/>
  <c r="F8" i="53"/>
  <c r="F7" i="53" s="1"/>
  <c r="I7" i="53"/>
  <c r="H67" i="53"/>
  <c r="E12" i="53"/>
  <c r="D68" i="53"/>
  <c r="F12" i="53"/>
  <c r="F67" i="53"/>
  <c r="D72" i="53"/>
  <c r="H12" i="53"/>
  <c r="D16" i="53"/>
  <c r="E67" i="53"/>
  <c r="G12" i="53"/>
  <c r="D8" i="53"/>
  <c r="D95" i="53"/>
  <c r="D92" i="53" s="1"/>
  <c r="J8" i="53"/>
  <c r="J7" i="53" s="1"/>
  <c r="D10" i="53" l="1"/>
  <c r="D67" i="53"/>
  <c r="E7" i="53"/>
  <c r="D11" i="53"/>
  <c r="I12" i="53" l="1"/>
  <c r="N14" i="53"/>
  <c r="O14" i="53"/>
  <c r="D17" i="53"/>
  <c r="L14" i="53"/>
  <c r="N12" i="53" l="1"/>
  <c r="N9" i="53"/>
  <c r="N7" i="53" s="1"/>
  <c r="O12" i="53"/>
  <c r="O9" i="53"/>
  <c r="O7" i="53" s="1"/>
  <c r="L12" i="53"/>
  <c r="L9" i="53"/>
  <c r="L7" i="53" s="1"/>
  <c r="D19" i="53"/>
  <c r="D14" i="53" s="1"/>
  <c r="M14" i="53"/>
  <c r="M12" i="53" s="1"/>
  <c r="D39" i="53"/>
  <c r="M9" i="53" l="1"/>
  <c r="M7" i="53" s="1"/>
  <c r="D12" i="53"/>
  <c r="D9" i="53" l="1"/>
  <c r="D7" i="53" s="1"/>
</calcChain>
</file>

<file path=xl/sharedStrings.xml><?xml version="1.0" encoding="utf-8"?>
<sst xmlns="http://schemas.openxmlformats.org/spreadsheetml/2006/main" count="143" uniqueCount="54">
  <si>
    <t>Подпрограмма 1</t>
  </si>
  <si>
    <t>Подпрограмма 2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</si>
  <si>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</si>
  <si>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</si>
  <si>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</si>
  <si>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</si>
  <si>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</si>
  <si>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Наименование муниципальной программы, подпрограммы, основного мероприятия 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</si>
  <si>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</si>
  <si>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</si>
  <si>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</si>
  <si>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</si>
  <si>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</si>
  <si>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</si>
  <si>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</si>
  <si>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</si>
  <si>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</si>
  <si>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</si>
  <si>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</si>
  <si>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</si>
  <si>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</si>
  <si>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</si>
  <si>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</si>
  <si>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</si>
  <si>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</si>
  <si>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</si>
  <si>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</si>
  <si>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</si>
  <si>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</si>
  <si>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</si>
  <si>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</si>
  <si>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</si>
  <si>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Мероприятие 1.8</t>
  </si>
  <si>
    <t>Развитие транспортной системы</t>
  </si>
  <si>
    <t>ВСЕГО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</si>
  <si>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</si>
  <si>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</si>
  <si>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</si>
  <si>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</si>
  <si>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</si>
  <si>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к муниципальной программе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</si>
  <si>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</si>
  <si>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Мероприятие 2.4</t>
  </si>
  <si>
    <t>Создание системы скоростного рельсового пассажирского транспорта</t>
  </si>
  <si>
    <t>Основное мероприятие 2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</si>
  <si>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</si>
  <si>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>Мероприятие 1.9</t>
  </si>
  <si>
    <t>Приложение № 3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</si>
  <si>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</si>
  <si>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 дороги»</t>
  </si>
  <si>
    <t>Муниципальная составляющая городского округа город Воронеж регионального проекта «Дорожная сеть» в рамках национального проекта «Безопасные и качественные автомобильные дороги»</t>
  </si>
  <si>
    <t>Реализация мероприятия по стимулированию программ развития жилищного строительства муниципальной составляющей регионального проекта  «Жилье»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</si>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</sst>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/>
    <xf numFmtId="0" fontId="3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" fontId="0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4" fontId="9" fillId="2" borderId="0" xfId="0" applyNumberFormat="1" applyFont="1" applyFill="1" applyAlignment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13"/>
  <sheetViews>
    <sheetView tabSelected="1" view="pageLayout" topLeftCell="A89" zoomScale="71" zoomScaleNormal="100" zoomScalePageLayoutView="71" workbookViewId="0">
      <selection activeCell="F108" sqref="F108"/>
    </sheetView>
  </sheetViews>
  <sheetFormatPr defaultRowHeight="12.75" x14ac:dyDescent="0.2"/>
  <cols>
    <col min="1" max="1" width="18.5703125" style="16" customWidth="1"/>
    <col min="2" max="2" width="26.42578125" style="8" customWidth="1"/>
    <col min="3" max="3" width="25" style="1" customWidth="1"/>
    <col min="4" max="4" width="13.28515625" style="2" customWidth="1"/>
    <col min="5" max="5" width="12.42578125" style="2" customWidth="1"/>
    <col min="6" max="6" width="12.28515625" style="2" customWidth="1"/>
    <col min="7" max="8" width="12.140625" style="2" customWidth="1"/>
    <col min="9" max="10" width="12.42578125" style="2" customWidth="1"/>
    <col min="11" max="11" width="13.42578125" style="2" customWidth="1"/>
    <col min="12" max="12" width="12.5703125" style="1" customWidth="1"/>
    <col min="13" max="13" width="12.28515625" style="1" customWidth="1"/>
    <col min="14" max="14" width="12.42578125" style="1" customWidth="1"/>
    <col min="15" max="15" width="12.7109375" style="1" customWidth="1"/>
    <col min="16" max="16384" width="9.140625" style="1"/>
  </cols>
  <sheetData>
    <row r="1" spans="1:15" s="37" customFormat="1" ht="25.5" customHeight="1" x14ac:dyDescent="0.35">
      <c r="A1" s="35"/>
      <c r="B1" s="36"/>
      <c r="D1" s="38"/>
      <c r="E1" s="38"/>
      <c r="F1" s="38"/>
      <c r="G1" s="42"/>
      <c r="H1" s="42"/>
      <c r="I1" s="42"/>
      <c r="J1" s="42"/>
      <c r="K1" s="42"/>
      <c r="M1" s="42" t="s">
        <v>47</v>
      </c>
      <c r="N1" s="42"/>
      <c r="O1" s="42"/>
    </row>
    <row r="2" spans="1:15" s="37" customFormat="1" ht="18.75" customHeight="1" x14ac:dyDescent="0.35">
      <c r="A2" s="39"/>
      <c r="B2" s="36"/>
      <c r="C2" s="40"/>
      <c r="D2" s="38"/>
      <c r="E2" s="38"/>
      <c r="F2" s="38"/>
      <c r="G2" s="43"/>
      <c r="H2" s="43"/>
      <c r="I2" s="43"/>
      <c r="J2" s="43"/>
      <c r="K2" s="43"/>
      <c r="M2" s="43" t="s">
        <v>40</v>
      </c>
      <c r="N2" s="43"/>
      <c r="O2" s="43"/>
    </row>
    <row r="3" spans="1:15" s="37" customFormat="1" ht="52.5" customHeight="1" x14ac:dyDescent="0.35">
      <c r="A3" s="55" t="s">
        <v>41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9" hidden="1" customHeight="1" x14ac:dyDescent="0.2">
      <c r="A4" s="17"/>
      <c r="B4" s="11"/>
      <c r="C4" s="5"/>
      <c r="D4" s="6"/>
      <c r="E4" s="6"/>
      <c r="F4" s="6"/>
      <c r="G4" s="6"/>
      <c r="H4" s="6"/>
    </row>
    <row r="5" spans="1:15" s="3" customFormat="1" ht="36" customHeight="1" x14ac:dyDescent="0.2">
      <c r="A5" s="47" t="s">
        <v>2</v>
      </c>
      <c r="B5" s="49" t="s">
        <v>7</v>
      </c>
      <c r="C5" s="51" t="s">
        <v>5</v>
      </c>
      <c r="D5" s="56" t="s">
        <v>9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</row>
    <row r="6" spans="1:15" ht="48.75" customHeight="1" x14ac:dyDescent="0.2">
      <c r="A6" s="48"/>
      <c r="B6" s="50"/>
      <c r="C6" s="51"/>
      <c r="D6" s="30" t="s">
        <v>34</v>
      </c>
      <c r="E6" s="30">
        <v>2014</v>
      </c>
      <c r="F6" s="30">
        <v>2015</v>
      </c>
      <c r="G6" s="30">
        <v>2016</v>
      </c>
      <c r="H6" s="30">
        <v>2017</v>
      </c>
      <c r="I6" s="30">
        <v>2018</v>
      </c>
      <c r="J6" s="31">
        <v>2019</v>
      </c>
      <c r="K6" s="34">
        <v>2020</v>
      </c>
      <c r="L6" s="31">
        <v>2021</v>
      </c>
      <c r="M6" s="31">
        <v>2022</v>
      </c>
      <c r="N6" s="30">
        <v>2023</v>
      </c>
      <c r="O6" s="30">
        <v>2024</v>
      </c>
    </row>
    <row r="7" spans="1:15" ht="27.75" customHeight="1" x14ac:dyDescent="0.2">
      <c r="A7" s="52" t="s">
        <v>8</v>
      </c>
      <c r="B7" s="52" t="s">
        <v>33</v>
      </c>
      <c r="C7" s="20" t="s">
        <v>38</v>
      </c>
      <c r="D7" s="19">
        <f>D8+D9+D10+D11</f>
        <v>53069617.968999997</v>
      </c>
      <c r="E7" s="19">
        <f t="shared" ref="E7:O7" si="0">E8+E9+E10+E11</f>
        <v>1906661.7080000001</v>
      </c>
      <c r="F7" s="19">
        <f t="shared" si="0"/>
        <v>2098603.83</v>
      </c>
      <c r="G7" s="19">
        <f t="shared" si="0"/>
        <v>4603096.8</v>
      </c>
      <c r="H7" s="19">
        <f t="shared" si="0"/>
        <v>5363152.22</v>
      </c>
      <c r="I7" s="19">
        <f t="shared" si="0"/>
        <v>5015416.3100000005</v>
      </c>
      <c r="J7" s="19">
        <f t="shared" si="0"/>
        <v>4504440.8</v>
      </c>
      <c r="K7" s="19">
        <f t="shared" si="0"/>
        <v>6643235.9309999999</v>
      </c>
      <c r="L7" s="19">
        <f t="shared" si="0"/>
        <v>4159938.6</v>
      </c>
      <c r="M7" s="19">
        <f t="shared" si="0"/>
        <v>4430610.8000000007</v>
      </c>
      <c r="N7" s="19">
        <f t="shared" si="0"/>
        <v>7552927.7199999997</v>
      </c>
      <c r="O7" s="19">
        <f t="shared" si="0"/>
        <v>6791533.25</v>
      </c>
    </row>
    <row r="8" spans="1:15" ht="19.5" customHeight="1" x14ac:dyDescent="0.2">
      <c r="A8" s="53"/>
      <c r="B8" s="53"/>
      <c r="C8" s="20" t="s">
        <v>6</v>
      </c>
      <c r="D8" s="19">
        <f>D13+D68+D93+D98</f>
        <v>11186992.189999999</v>
      </c>
      <c r="E8" s="19">
        <f t="shared" ref="E8:O8" si="1">E13+E68+E93+E98</f>
        <v>28933.32</v>
      </c>
      <c r="F8" s="19">
        <f t="shared" si="1"/>
        <v>116200.03</v>
      </c>
      <c r="G8" s="19">
        <f t="shared" si="1"/>
        <v>0</v>
      </c>
      <c r="H8" s="19">
        <f t="shared" si="1"/>
        <v>1000000</v>
      </c>
      <c r="I8" s="19">
        <f t="shared" si="1"/>
        <v>1000682</v>
      </c>
      <c r="J8" s="19">
        <f t="shared" si="1"/>
        <v>785329.1</v>
      </c>
      <c r="K8" s="19">
        <f>K13+K68+K93+K98</f>
        <v>1755847.74</v>
      </c>
      <c r="L8" s="19">
        <f t="shared" si="1"/>
        <v>500000</v>
      </c>
      <c r="M8" s="19">
        <f t="shared" si="1"/>
        <v>0</v>
      </c>
      <c r="N8" s="19">
        <f t="shared" si="1"/>
        <v>3000000</v>
      </c>
      <c r="O8" s="19">
        <f t="shared" si="1"/>
        <v>3000000</v>
      </c>
    </row>
    <row r="9" spans="1:15" ht="19.5" customHeight="1" x14ac:dyDescent="0.2">
      <c r="A9" s="53"/>
      <c r="B9" s="53"/>
      <c r="C9" s="20" t="s">
        <v>4</v>
      </c>
      <c r="D9" s="19">
        <f>D14+D69+D94+D99</f>
        <v>28735397.286499999</v>
      </c>
      <c r="E9" s="19">
        <f t="shared" ref="E9:O9" si="2">E14+E69+E94+E99</f>
        <v>1101044.8500000001</v>
      </c>
      <c r="F9" s="19">
        <f t="shared" si="2"/>
        <v>962442.99999999988</v>
      </c>
      <c r="G9" s="19">
        <f t="shared" si="2"/>
        <v>2796587.9</v>
      </c>
      <c r="H9" s="19">
        <f t="shared" si="2"/>
        <v>3115111.6</v>
      </c>
      <c r="I9" s="19">
        <f t="shared" si="2"/>
        <v>2942547.7300000004</v>
      </c>
      <c r="J9" s="19">
        <f>J14+J69+J94+J99</f>
        <v>2767076.05</v>
      </c>
      <c r="K9" s="19">
        <f>K14+K69+K94+K99</f>
        <v>3096577.4609999997</v>
      </c>
      <c r="L9" s="19">
        <f t="shared" si="2"/>
        <v>1864861.7</v>
      </c>
      <c r="M9" s="19">
        <f t="shared" si="2"/>
        <v>2687664.37</v>
      </c>
      <c r="N9" s="19">
        <f t="shared" si="2"/>
        <v>4073161.4454999999</v>
      </c>
      <c r="O9" s="19">
        <f t="shared" si="2"/>
        <v>3328321.18</v>
      </c>
    </row>
    <row r="10" spans="1:15" ht="19.5" customHeight="1" x14ac:dyDescent="0.2">
      <c r="A10" s="53"/>
      <c r="B10" s="53"/>
      <c r="C10" s="20" t="s">
        <v>11</v>
      </c>
      <c r="D10" s="19">
        <f>D15+D70+D95+D100</f>
        <v>4745473.3624999998</v>
      </c>
      <c r="E10" s="19">
        <f t="shared" ref="E10:O10" si="3">E15+E70+E95+E100</f>
        <v>547758.03800000006</v>
      </c>
      <c r="F10" s="19">
        <f t="shared" si="3"/>
        <v>566840.80000000005</v>
      </c>
      <c r="G10" s="19">
        <f t="shared" si="3"/>
        <v>1282923.9000000001</v>
      </c>
      <c r="H10" s="19">
        <f t="shared" si="3"/>
        <v>240668.2</v>
      </c>
      <c r="I10" s="19">
        <f t="shared" si="3"/>
        <v>169472.66999999998</v>
      </c>
      <c r="J10" s="19">
        <f>J15+J70+J95+J100</f>
        <v>186575.35</v>
      </c>
      <c r="K10" s="19">
        <f t="shared" si="3"/>
        <v>223073.72999999998</v>
      </c>
      <c r="L10" s="19">
        <f>L15+L70+L95+L100</f>
        <v>279146.90000000002</v>
      </c>
      <c r="M10" s="19">
        <f t="shared" si="3"/>
        <v>306035.43000000005</v>
      </c>
      <c r="N10" s="19">
        <f t="shared" si="3"/>
        <v>479766.27450000006</v>
      </c>
      <c r="O10" s="19">
        <f t="shared" si="3"/>
        <v>463212.07</v>
      </c>
    </row>
    <row r="11" spans="1:15" ht="19.5" customHeight="1" x14ac:dyDescent="0.2">
      <c r="A11" s="54"/>
      <c r="B11" s="54"/>
      <c r="C11" s="20" t="s">
        <v>10</v>
      </c>
      <c r="D11" s="19">
        <f t="shared" ref="D11:O11" si="4">D16+D71+D96</f>
        <v>8401755.129999999</v>
      </c>
      <c r="E11" s="19">
        <f t="shared" si="4"/>
        <v>228925.5</v>
      </c>
      <c r="F11" s="19">
        <f t="shared" si="4"/>
        <v>453120</v>
      </c>
      <c r="G11" s="19">
        <f t="shared" si="4"/>
        <v>523585</v>
      </c>
      <c r="H11" s="19">
        <f t="shared" si="4"/>
        <v>1007372.42</v>
      </c>
      <c r="I11" s="19">
        <f t="shared" si="4"/>
        <v>902713.91</v>
      </c>
      <c r="J11" s="19">
        <f t="shared" si="4"/>
        <v>765460.3</v>
      </c>
      <c r="K11" s="19">
        <f t="shared" si="4"/>
        <v>1567737</v>
      </c>
      <c r="L11" s="19">
        <f t="shared" si="4"/>
        <v>1515930</v>
      </c>
      <c r="M11" s="19">
        <f t="shared" si="4"/>
        <v>1436911</v>
      </c>
      <c r="N11" s="19">
        <f t="shared" si="4"/>
        <v>0</v>
      </c>
      <c r="O11" s="19">
        <f t="shared" si="4"/>
        <v>0</v>
      </c>
    </row>
    <row r="12" spans="1:15" ht="27" customHeight="1" x14ac:dyDescent="0.2">
      <c r="A12" s="21" t="s">
        <v>0</v>
      </c>
      <c r="B12" s="21" t="s">
        <v>37</v>
      </c>
      <c r="C12" s="20" t="s">
        <v>38</v>
      </c>
      <c r="D12" s="19">
        <f>D13+D14+D15+D16</f>
        <v>42851199.951000005</v>
      </c>
      <c r="E12" s="19">
        <f t="shared" ref="E12:O12" si="5">E13+E14+E15+E16</f>
        <v>1391209.72</v>
      </c>
      <c r="F12" s="19">
        <f t="shared" si="5"/>
        <v>1279770.0999999999</v>
      </c>
      <c r="G12" s="19">
        <f t="shared" si="5"/>
        <v>3943843.2</v>
      </c>
      <c r="H12" s="19">
        <f t="shared" ref="H12" si="6">H13+H14+H15+H16</f>
        <v>4342678.5</v>
      </c>
      <c r="I12" s="19">
        <f t="shared" si="5"/>
        <v>4105265.4000000004</v>
      </c>
      <c r="J12" s="19">
        <f>J13+J14+J15+J16</f>
        <v>3731236.03</v>
      </c>
      <c r="K12" s="19">
        <f>K13+K14+K15+K16</f>
        <v>4959167.6309999991</v>
      </c>
      <c r="L12" s="19">
        <f t="shared" si="5"/>
        <v>2450195.5</v>
      </c>
      <c r="M12" s="19">
        <f t="shared" si="5"/>
        <v>2799914.1</v>
      </c>
      <c r="N12" s="19">
        <f t="shared" si="5"/>
        <v>7305765.4699999997</v>
      </c>
      <c r="O12" s="19">
        <f t="shared" si="5"/>
        <v>6542154.2999999998</v>
      </c>
    </row>
    <row r="13" spans="1:15" ht="19.5" customHeight="1" x14ac:dyDescent="0.2">
      <c r="A13" s="22"/>
      <c r="B13" s="22"/>
      <c r="C13" s="20" t="s">
        <v>3</v>
      </c>
      <c r="D13" s="19">
        <f>D18+D23+D28+D33+D38+D43+D48+D53+D58+D63</f>
        <v>11069876.84</v>
      </c>
      <c r="E13" s="19">
        <f t="shared" ref="E13:O13" si="7">E18+E23+E28+E33+E38+E43+E48+E53+E58</f>
        <v>0</v>
      </c>
      <c r="F13" s="19">
        <f t="shared" si="7"/>
        <v>28700</v>
      </c>
      <c r="G13" s="19">
        <f t="shared" si="7"/>
        <v>0</v>
      </c>
      <c r="H13" s="19">
        <f t="shared" si="7"/>
        <v>1000000</v>
      </c>
      <c r="I13" s="19">
        <f t="shared" si="7"/>
        <v>1000000</v>
      </c>
      <c r="J13" s="19">
        <f t="shared" si="7"/>
        <v>785329.1</v>
      </c>
      <c r="K13" s="19">
        <f>K18+K23+K28+K33+K38+K43+K48+K53+K58+K63</f>
        <v>1755847.74</v>
      </c>
      <c r="L13" s="19">
        <f t="shared" si="7"/>
        <v>500000</v>
      </c>
      <c r="M13" s="19">
        <f t="shared" si="7"/>
        <v>0</v>
      </c>
      <c r="N13" s="19">
        <f t="shared" si="7"/>
        <v>3000000</v>
      </c>
      <c r="O13" s="19">
        <f t="shared" si="7"/>
        <v>3000000</v>
      </c>
    </row>
    <row r="14" spans="1:15" ht="19.5" customHeight="1" x14ac:dyDescent="0.2">
      <c r="A14" s="22"/>
      <c r="B14" s="22"/>
      <c r="C14" s="20" t="s">
        <v>4</v>
      </c>
      <c r="D14" s="19">
        <f>D19+D24+D29+D34+D39+D44+D54+D59+D64</f>
        <v>28386766.616500001</v>
      </c>
      <c r="E14" s="19">
        <f t="shared" ref="E14:O14" si="8">E19+E24+E29+E34+E39+E44+E54+E59</f>
        <v>949251.65</v>
      </c>
      <c r="F14" s="19">
        <f t="shared" si="8"/>
        <v>852310.49999999988</v>
      </c>
      <c r="G14" s="19">
        <f t="shared" si="8"/>
        <v>2772795.4</v>
      </c>
      <c r="H14" s="19">
        <f t="shared" si="8"/>
        <v>3112263.9</v>
      </c>
      <c r="I14" s="19">
        <f t="shared" si="8"/>
        <v>2940547.7300000004</v>
      </c>
      <c r="J14" s="19">
        <f t="shared" si="8"/>
        <v>2759570.28</v>
      </c>
      <c r="K14" s="19">
        <f>K19+K24+K29+K34+K39+K44+K54+K59+K64</f>
        <v>3050018.4609999997</v>
      </c>
      <c r="L14" s="19">
        <f t="shared" si="8"/>
        <v>1862861.7</v>
      </c>
      <c r="M14" s="19">
        <f t="shared" si="8"/>
        <v>2685664.37</v>
      </c>
      <c r="N14" s="19">
        <f t="shared" si="8"/>
        <v>4073161.4454999999</v>
      </c>
      <c r="O14" s="19">
        <f t="shared" si="8"/>
        <v>3328321.18</v>
      </c>
    </row>
    <row r="15" spans="1:15" ht="19.5" customHeight="1" x14ac:dyDescent="0.2">
      <c r="A15" s="22"/>
      <c r="B15" s="22"/>
      <c r="C15" s="20" t="s">
        <v>11</v>
      </c>
      <c r="D15" s="19">
        <f>D20+D25+D30+D35+D40+D45+D50+D55+D60+D65</f>
        <v>3394556.4945</v>
      </c>
      <c r="E15" s="19">
        <f t="shared" ref="E15:O15" si="9">E20+E25+E30+E35+E40+E45+E50+E55+E60</f>
        <v>441958.07</v>
      </c>
      <c r="F15" s="19">
        <f t="shared" si="9"/>
        <v>398759.60000000003</v>
      </c>
      <c r="G15" s="19">
        <f t="shared" si="9"/>
        <v>1171047.8</v>
      </c>
      <c r="H15" s="19">
        <f t="shared" si="9"/>
        <v>230414.6</v>
      </c>
      <c r="I15" s="19">
        <f t="shared" si="9"/>
        <v>164717.66999999998</v>
      </c>
      <c r="J15" s="19">
        <f t="shared" si="9"/>
        <v>186336.65</v>
      </c>
      <c r="K15" s="19">
        <f>K20+K25+K30+K35+K40+K45+K50+K55+K60+K65</f>
        <v>153301.43</v>
      </c>
      <c r="L15" s="19">
        <f>L20+L25+L30+L35+L40+L45+L50+L55+L60</f>
        <v>87333.8</v>
      </c>
      <c r="M15" s="19">
        <f t="shared" si="9"/>
        <v>114249.73000000001</v>
      </c>
      <c r="N15" s="19">
        <f t="shared" si="9"/>
        <v>232604.02450000003</v>
      </c>
      <c r="O15" s="19">
        <f t="shared" si="9"/>
        <v>213833.12</v>
      </c>
    </row>
    <row r="16" spans="1:15" ht="19.5" customHeight="1" x14ac:dyDescent="0.2">
      <c r="A16" s="23"/>
      <c r="B16" s="23"/>
      <c r="C16" s="20" t="s">
        <v>10</v>
      </c>
      <c r="D16" s="19">
        <f t="shared" ref="D16:O16" si="10">D21+D26+D31+D41+D46+D36</f>
        <v>0</v>
      </c>
      <c r="E16" s="19">
        <f t="shared" si="10"/>
        <v>0</v>
      </c>
      <c r="F16" s="19">
        <f t="shared" si="10"/>
        <v>0</v>
      </c>
      <c r="G16" s="19">
        <f t="shared" si="10"/>
        <v>0</v>
      </c>
      <c r="H16" s="19">
        <f t="shared" ref="H16" si="11">H21+H26+H31+H41+H46+H36</f>
        <v>0</v>
      </c>
      <c r="I16" s="19">
        <f t="shared" si="10"/>
        <v>0</v>
      </c>
      <c r="J16" s="19">
        <f t="shared" si="10"/>
        <v>0</v>
      </c>
      <c r="K16" s="19">
        <f t="shared" si="10"/>
        <v>0</v>
      </c>
      <c r="L16" s="19">
        <f t="shared" si="10"/>
        <v>0</v>
      </c>
      <c r="M16" s="19">
        <f t="shared" si="10"/>
        <v>0</v>
      </c>
      <c r="N16" s="19">
        <f t="shared" si="10"/>
        <v>0</v>
      </c>
      <c r="O16" s="19">
        <f t="shared" si="10"/>
        <v>0</v>
      </c>
    </row>
    <row r="17" spans="1:15" ht="24.75" customHeight="1" x14ac:dyDescent="0.2">
      <c r="A17" s="52" t="s">
        <v>19</v>
      </c>
      <c r="B17" s="52" t="s">
        <v>14</v>
      </c>
      <c r="C17" s="20" t="s">
        <v>38</v>
      </c>
      <c r="D17" s="19">
        <f>E17+F17+G17+H17+I17+J17+K17+L17+M17+N17+O17</f>
        <v>15313736.040000001</v>
      </c>
      <c r="E17" s="19">
        <f>E18+E19+E20+E21</f>
        <v>813764.20000000007</v>
      </c>
      <c r="F17" s="19">
        <f t="shared" ref="F17:O17" si="12">F18+F19+F20+F21</f>
        <v>768631.5</v>
      </c>
      <c r="G17" s="19">
        <f t="shared" si="12"/>
        <v>1075296.43</v>
      </c>
      <c r="H17" s="19">
        <f t="shared" ref="H17" si="13">H18+H19+H20+H21</f>
        <v>1322302.1000000001</v>
      </c>
      <c r="I17" s="19">
        <f t="shared" si="12"/>
        <v>1615318.53</v>
      </c>
      <c r="J17" s="19">
        <f>J19+J20</f>
        <v>1880750.2999999998</v>
      </c>
      <c r="K17" s="19">
        <f t="shared" si="12"/>
        <v>1861752.9</v>
      </c>
      <c r="L17" s="19">
        <f t="shared" si="12"/>
        <v>980168.8</v>
      </c>
      <c r="M17" s="19">
        <f t="shared" si="12"/>
        <v>1233571.3999999999</v>
      </c>
      <c r="N17" s="19">
        <f t="shared" si="12"/>
        <v>1844205.73</v>
      </c>
      <c r="O17" s="19">
        <f t="shared" si="12"/>
        <v>1917974.1500000001</v>
      </c>
    </row>
    <row r="18" spans="1:15" ht="19.5" customHeight="1" x14ac:dyDescent="0.2">
      <c r="A18" s="53"/>
      <c r="B18" s="53"/>
      <c r="C18" s="20" t="s">
        <v>3</v>
      </c>
      <c r="D18" s="19">
        <f t="shared" ref="D18:D21" si="14">E18+F18+G18+H18+I18+J18+K18+L18+M18+N18+O18</f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f>L16*97/100</f>
        <v>0</v>
      </c>
      <c r="M18" s="19">
        <v>0</v>
      </c>
      <c r="N18" s="19">
        <v>0</v>
      </c>
      <c r="O18" s="19">
        <v>0</v>
      </c>
    </row>
    <row r="19" spans="1:15" ht="19.5" customHeight="1" x14ac:dyDescent="0.2">
      <c r="A19" s="53"/>
      <c r="B19" s="53"/>
      <c r="C19" s="20" t="s">
        <v>4</v>
      </c>
      <c r="D19" s="19">
        <f t="shared" si="14"/>
        <v>13562512.810000002</v>
      </c>
      <c r="E19" s="19">
        <v>594376.05000000005</v>
      </c>
      <c r="F19" s="19">
        <v>598541.19999999995</v>
      </c>
      <c r="G19" s="19">
        <v>398180.2</v>
      </c>
      <c r="H19" s="19">
        <v>1201801</v>
      </c>
      <c r="I19" s="19">
        <v>1539729.03</v>
      </c>
      <c r="J19" s="19">
        <v>1794391.4</v>
      </c>
      <c r="K19" s="19">
        <v>1800117.7</v>
      </c>
      <c r="L19" s="19">
        <v>950762</v>
      </c>
      <c r="M19" s="19">
        <v>1196564.67</v>
      </c>
      <c r="N19" s="19">
        <v>1709828.22</v>
      </c>
      <c r="O19" s="19">
        <v>1778221.34</v>
      </c>
    </row>
    <row r="20" spans="1:15" ht="19.5" customHeight="1" x14ac:dyDescent="0.2">
      <c r="A20" s="53"/>
      <c r="B20" s="53"/>
      <c r="C20" s="20" t="s">
        <v>11</v>
      </c>
      <c r="D20" s="19">
        <f t="shared" si="14"/>
        <v>1751223.23</v>
      </c>
      <c r="E20" s="19">
        <v>219388.15</v>
      </c>
      <c r="F20" s="19">
        <v>170090.3</v>
      </c>
      <c r="G20" s="19">
        <v>677116.23</v>
      </c>
      <c r="H20" s="19">
        <v>120501.1</v>
      </c>
      <c r="I20" s="19">
        <v>75589.5</v>
      </c>
      <c r="J20" s="19">
        <v>86358.9</v>
      </c>
      <c r="K20" s="19">
        <v>61635.199999999997</v>
      </c>
      <c r="L20" s="19">
        <v>29406.799999999999</v>
      </c>
      <c r="M20" s="19">
        <v>37006.730000000003</v>
      </c>
      <c r="N20" s="19">
        <v>134377.51</v>
      </c>
      <c r="O20" s="19">
        <v>139752.81</v>
      </c>
    </row>
    <row r="21" spans="1:15" ht="19.5" customHeight="1" x14ac:dyDescent="0.2">
      <c r="A21" s="54"/>
      <c r="B21" s="54"/>
      <c r="C21" s="20" t="s">
        <v>10</v>
      </c>
      <c r="D21" s="19">
        <f t="shared" si="14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</row>
    <row r="22" spans="1:15" ht="29.25" customHeight="1" x14ac:dyDescent="0.2">
      <c r="A22" s="52" t="s">
        <v>20</v>
      </c>
      <c r="B22" s="52" t="s">
        <v>17</v>
      </c>
      <c r="C22" s="20" t="s">
        <v>38</v>
      </c>
      <c r="D22" s="19">
        <f>E22+F22+G22+H22+I22+J22+K22+L22+M22+N22+O22</f>
        <v>5801047.5</v>
      </c>
      <c r="E22" s="19">
        <f>E23+E24+E25+E26</f>
        <v>385099.92000000004</v>
      </c>
      <c r="F22" s="19">
        <f>F23+F24+F25+F26</f>
        <v>330604.59999999998</v>
      </c>
      <c r="G22" s="19">
        <f t="shared" ref="G22" si="15">G23+G24+G25+G26</f>
        <v>2793629.27</v>
      </c>
      <c r="H22" s="19">
        <f t="shared" ref="H22" si="16">H23+H24+H25+H26</f>
        <v>133697.51999999999</v>
      </c>
      <c r="I22" s="19">
        <f>I24+I25</f>
        <v>175139.67</v>
      </c>
      <c r="J22" s="19">
        <f>J24+J25</f>
        <v>271509.73</v>
      </c>
      <c r="K22" s="19">
        <f>K24+K25</f>
        <v>424393.39999999997</v>
      </c>
      <c r="L22" s="19">
        <f t="shared" ref="L22:M22" si="17">L24+L25</f>
        <v>11123.1</v>
      </c>
      <c r="M22" s="19">
        <f t="shared" si="17"/>
        <v>605968.1</v>
      </c>
      <c r="N22" s="19">
        <v>328373.62</v>
      </c>
      <c r="O22" s="19">
        <f>O24+O25</f>
        <v>341508.57</v>
      </c>
    </row>
    <row r="23" spans="1:15" ht="19.5" customHeight="1" x14ac:dyDescent="0.2">
      <c r="A23" s="53"/>
      <c r="B23" s="53"/>
      <c r="C23" s="20" t="s">
        <v>3</v>
      </c>
      <c r="D23" s="19">
        <f t="shared" ref="D23:D26" si="18">E23+F23+G23+H23+I23+J23+K23+L23+M23+N23+O23</f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</row>
    <row r="24" spans="1:15" ht="20.25" customHeight="1" x14ac:dyDescent="0.2">
      <c r="A24" s="53"/>
      <c r="B24" s="53"/>
      <c r="C24" s="20" t="s">
        <v>4</v>
      </c>
      <c r="D24" s="19">
        <f t="shared" si="18"/>
        <v>5086506.4613999994</v>
      </c>
      <c r="E24" s="19">
        <v>299765.71000000002</v>
      </c>
      <c r="F24" s="19">
        <v>209276.5</v>
      </c>
      <c r="G24" s="19">
        <v>2373981.9</v>
      </c>
      <c r="H24" s="19">
        <v>124548.22</v>
      </c>
      <c r="I24" s="19">
        <v>166727.5</v>
      </c>
      <c r="J24" s="19">
        <v>258350.4</v>
      </c>
      <c r="K24" s="19">
        <v>405134.3</v>
      </c>
      <c r="L24" s="19">
        <v>10968.1</v>
      </c>
      <c r="M24" s="19">
        <v>587968.1</v>
      </c>
      <c r="N24" s="19">
        <f t="shared" ref="N24" si="19">N22*97/100</f>
        <v>318522.41139999998</v>
      </c>
      <c r="O24" s="19">
        <v>331263.32</v>
      </c>
    </row>
    <row r="25" spans="1:15" ht="19.5" customHeight="1" x14ac:dyDescent="0.2">
      <c r="A25" s="53"/>
      <c r="B25" s="53"/>
      <c r="C25" s="20" t="s">
        <v>11</v>
      </c>
      <c r="D25" s="19">
        <f t="shared" si="18"/>
        <v>714541.03859999997</v>
      </c>
      <c r="E25" s="19">
        <v>85334.21</v>
      </c>
      <c r="F25" s="19">
        <v>121328.1</v>
      </c>
      <c r="G25" s="19">
        <v>419647.37</v>
      </c>
      <c r="H25" s="19">
        <v>9149.2999999999993</v>
      </c>
      <c r="I25" s="19">
        <v>8412.17</v>
      </c>
      <c r="J25" s="19">
        <v>13159.33</v>
      </c>
      <c r="K25" s="19">
        <v>19259.099999999999</v>
      </c>
      <c r="L25" s="19">
        <v>155</v>
      </c>
      <c r="M25" s="19">
        <v>18000</v>
      </c>
      <c r="N25" s="19">
        <f>N22*3/100</f>
        <v>9851.2085999999999</v>
      </c>
      <c r="O25" s="19">
        <v>10245.25</v>
      </c>
    </row>
    <row r="26" spans="1:15" ht="19.5" customHeight="1" x14ac:dyDescent="0.2">
      <c r="A26" s="54"/>
      <c r="B26" s="54"/>
      <c r="C26" s="20" t="s">
        <v>10</v>
      </c>
      <c r="D26" s="19">
        <f t="shared" si="18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29.25" customHeight="1" x14ac:dyDescent="0.2">
      <c r="A27" s="52" t="s">
        <v>21</v>
      </c>
      <c r="B27" s="52" t="s">
        <v>18</v>
      </c>
      <c r="C27" s="20" t="s">
        <v>38</v>
      </c>
      <c r="D27" s="19">
        <f t="shared" ref="D27:D56" si="20">E27+F27+G27+H27+I27+J27+K27+L27+M27+O27</f>
        <v>81738.799999999988</v>
      </c>
      <c r="E27" s="19">
        <f t="shared" ref="E27:G27" si="21">E28+E29+E30+E31</f>
        <v>14243.2</v>
      </c>
      <c r="F27" s="19">
        <f>F28+F29+F30+F31</f>
        <v>10194.300000000001</v>
      </c>
      <c r="G27" s="19">
        <f t="shared" si="21"/>
        <v>0</v>
      </c>
      <c r="H27" s="19">
        <f t="shared" ref="H27" si="22">H28+H29+H30+H31</f>
        <v>0</v>
      </c>
      <c r="I27" s="19">
        <f>I29+I30</f>
        <v>6227.4</v>
      </c>
      <c r="J27" s="19">
        <v>3067.6</v>
      </c>
      <c r="K27" s="19">
        <f>K29+K30</f>
        <v>48006.299999999996</v>
      </c>
      <c r="L27" s="19">
        <v>0</v>
      </c>
      <c r="M27" s="19">
        <v>0</v>
      </c>
      <c r="N27" s="19">
        <v>0</v>
      </c>
      <c r="O27" s="19">
        <v>0</v>
      </c>
    </row>
    <row r="28" spans="1:15" ht="19.5" customHeight="1" x14ac:dyDescent="0.2">
      <c r="A28" s="53"/>
      <c r="B28" s="53"/>
      <c r="C28" s="20" t="s">
        <v>3</v>
      </c>
      <c r="D28" s="19">
        <f t="shared" si="20"/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</row>
    <row r="29" spans="1:15" ht="19.5" customHeight="1" x14ac:dyDescent="0.2">
      <c r="A29" s="53"/>
      <c r="B29" s="53"/>
      <c r="C29" s="20" t="s">
        <v>4</v>
      </c>
      <c r="D29" s="19">
        <f t="shared" si="20"/>
        <v>72135.7</v>
      </c>
      <c r="E29" s="19">
        <v>9546</v>
      </c>
      <c r="F29" s="19">
        <v>9983.1</v>
      </c>
      <c r="G29" s="19">
        <v>0</v>
      </c>
      <c r="H29" s="19">
        <v>0</v>
      </c>
      <c r="I29" s="19">
        <v>6040.5</v>
      </c>
      <c r="J29" s="19">
        <v>0</v>
      </c>
      <c r="K29" s="19">
        <v>46566.1</v>
      </c>
      <c r="L29" s="19">
        <v>0</v>
      </c>
      <c r="M29" s="19">
        <v>0</v>
      </c>
      <c r="N29" s="19">
        <v>0</v>
      </c>
      <c r="O29" s="19">
        <v>0</v>
      </c>
    </row>
    <row r="30" spans="1:15" ht="19.5" customHeight="1" x14ac:dyDescent="0.2">
      <c r="A30" s="53"/>
      <c r="B30" s="53"/>
      <c r="C30" s="20" t="s">
        <v>11</v>
      </c>
      <c r="D30" s="19">
        <f t="shared" si="20"/>
        <v>6535.4999999999991</v>
      </c>
      <c r="E30" s="19">
        <v>4697.2</v>
      </c>
      <c r="F30" s="19">
        <v>211.2</v>
      </c>
      <c r="G30" s="19">
        <v>0</v>
      </c>
      <c r="H30" s="19">
        <v>0</v>
      </c>
      <c r="I30" s="19">
        <v>186.9</v>
      </c>
      <c r="J30" s="19">
        <v>0</v>
      </c>
      <c r="K30" s="19">
        <v>1440.2</v>
      </c>
      <c r="L30" s="19">
        <v>0</v>
      </c>
      <c r="M30" s="19">
        <v>0</v>
      </c>
      <c r="N30" s="19">
        <v>0</v>
      </c>
      <c r="O30" s="19">
        <v>0</v>
      </c>
    </row>
    <row r="31" spans="1:15" ht="19.5" customHeight="1" x14ac:dyDescent="0.2">
      <c r="A31" s="54"/>
      <c r="B31" s="54"/>
      <c r="C31" s="20" t="s">
        <v>10</v>
      </c>
      <c r="D31" s="19">
        <f t="shared" si="20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</row>
    <row r="32" spans="1:15" ht="29.25" customHeight="1" x14ac:dyDescent="0.2">
      <c r="A32" s="52" t="s">
        <v>22</v>
      </c>
      <c r="B32" s="52" t="s">
        <v>12</v>
      </c>
      <c r="C32" s="20" t="s">
        <v>38</v>
      </c>
      <c r="D32" s="19">
        <f>E32+F32+G32+H32+I32+J32+K32+L32+M32+N32+O32</f>
        <v>8682065.5309999995</v>
      </c>
      <c r="E32" s="19">
        <f t="shared" ref="E32:O32" si="23">E33+E34+E35</f>
        <v>128950.64</v>
      </c>
      <c r="F32" s="19">
        <f t="shared" si="23"/>
        <v>27382.9</v>
      </c>
      <c r="G32" s="19">
        <f>G33+G34+G35+G36</f>
        <v>1326.5</v>
      </c>
      <c r="H32" s="19">
        <f>H33+H34+H35+H36</f>
        <v>390530.4</v>
      </c>
      <c r="I32" s="19">
        <f>I34+I35</f>
        <v>457508.5</v>
      </c>
      <c r="J32" s="19">
        <f>J34+J35+J33</f>
        <v>233418.6</v>
      </c>
      <c r="K32" s="19">
        <f t="shared" si="23"/>
        <v>715870.79100000008</v>
      </c>
      <c r="L32" s="19">
        <f>L34+L35</f>
        <v>413538.6</v>
      </c>
      <c r="M32" s="19">
        <f t="shared" si="23"/>
        <v>413538.6</v>
      </c>
      <c r="N32" s="19">
        <f t="shared" si="23"/>
        <v>3400000</v>
      </c>
      <c r="O32" s="19">
        <f t="shared" si="23"/>
        <v>2500000</v>
      </c>
    </row>
    <row r="33" spans="1:15" ht="19.5" customHeight="1" x14ac:dyDescent="0.2">
      <c r="A33" s="53"/>
      <c r="B33" s="53"/>
      <c r="C33" s="20" t="s">
        <v>3</v>
      </c>
      <c r="D33" s="19">
        <f>E33+F33+G33+H33+I33+J33+K33+L33+M33+N33+O33</f>
        <v>5614000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150000</v>
      </c>
      <c r="K33" s="19">
        <f>100000+364000</f>
        <v>464000</v>
      </c>
      <c r="L33" s="19">
        <v>0</v>
      </c>
      <c r="M33" s="19">
        <v>0</v>
      </c>
      <c r="N33" s="19">
        <v>2500000</v>
      </c>
      <c r="O33" s="19">
        <v>2500000</v>
      </c>
    </row>
    <row r="34" spans="1:15" ht="19.5" customHeight="1" x14ac:dyDescent="0.2">
      <c r="A34" s="53"/>
      <c r="B34" s="53"/>
      <c r="C34" s="20" t="s">
        <v>4</v>
      </c>
      <c r="D34" s="19">
        <f t="shared" ref="D34:D36" si="24">E34+F34+G34+H34+I34+J34+K34+L34+M34+N34+O34</f>
        <v>2857363.3510000003</v>
      </c>
      <c r="E34" s="19">
        <v>45563.89</v>
      </c>
      <c r="F34" s="19">
        <v>6759.7</v>
      </c>
      <c r="G34" s="19">
        <v>633.29999999999995</v>
      </c>
      <c r="H34" s="19">
        <v>378814.5</v>
      </c>
      <c r="I34" s="19">
        <v>443783</v>
      </c>
      <c r="J34" s="19">
        <v>73011.100000000006</v>
      </c>
      <c r="K34" s="19">
        <f>193090.211+40444.45</f>
        <v>233534.66100000002</v>
      </c>
      <c r="L34" s="19">
        <v>401131.6</v>
      </c>
      <c r="M34" s="19">
        <v>401131.6</v>
      </c>
      <c r="N34" s="19">
        <v>873000</v>
      </c>
      <c r="O34" s="19">
        <v>0</v>
      </c>
    </row>
    <row r="35" spans="1:15" ht="19.5" customHeight="1" x14ac:dyDescent="0.2">
      <c r="A35" s="53"/>
      <c r="B35" s="53"/>
      <c r="C35" s="20" t="s">
        <v>11</v>
      </c>
      <c r="D35" s="19">
        <f t="shared" si="24"/>
        <v>210702.18</v>
      </c>
      <c r="E35" s="19">
        <v>83386.75</v>
      </c>
      <c r="F35" s="19">
        <v>20623.2</v>
      </c>
      <c r="G35" s="19">
        <v>693.2</v>
      </c>
      <c r="H35" s="19">
        <v>11715.9</v>
      </c>
      <c r="I35" s="19">
        <v>13725.5</v>
      </c>
      <c r="J35" s="19">
        <v>10407.5</v>
      </c>
      <c r="K35" s="19">
        <f>14250.9+4085.23</f>
        <v>18336.13</v>
      </c>
      <c r="L35" s="19">
        <v>12407</v>
      </c>
      <c r="M35" s="19">
        <v>12407</v>
      </c>
      <c r="N35" s="19">
        <v>27000</v>
      </c>
      <c r="O35" s="19">
        <v>0</v>
      </c>
    </row>
    <row r="36" spans="1:15" ht="19.5" customHeight="1" x14ac:dyDescent="0.2">
      <c r="A36" s="54"/>
      <c r="B36" s="54"/>
      <c r="C36" s="20" t="s">
        <v>10</v>
      </c>
      <c r="D36" s="19">
        <f t="shared" si="24"/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</row>
    <row r="37" spans="1:15" ht="27.75" customHeight="1" x14ac:dyDescent="0.2">
      <c r="A37" s="52" t="s">
        <v>23</v>
      </c>
      <c r="B37" s="52" t="s">
        <v>13</v>
      </c>
      <c r="C37" s="20" t="s">
        <v>38</v>
      </c>
      <c r="D37" s="19">
        <f>E37+F37+G37+H37+I37+J37+K37+L37+M37+N37+O37</f>
        <v>1751525.28</v>
      </c>
      <c r="E37" s="19">
        <f t="shared" ref="E37:K37" si="25">E38+E39+E40+E41</f>
        <v>0</v>
      </c>
      <c r="F37" s="19">
        <f t="shared" si="25"/>
        <v>111175</v>
      </c>
      <c r="G37" s="19">
        <f t="shared" si="25"/>
        <v>42246</v>
      </c>
      <c r="H37" s="19">
        <f t="shared" ref="H37" si="26">H38+H39+H40+H41</f>
        <v>395195.1</v>
      </c>
      <c r="I37" s="19">
        <f t="shared" si="25"/>
        <v>216132</v>
      </c>
      <c r="J37" s="19">
        <f>J39+J40</f>
        <v>310268.5</v>
      </c>
      <c r="K37" s="19">
        <f t="shared" si="25"/>
        <v>20000</v>
      </c>
      <c r="L37" s="19">
        <v>0</v>
      </c>
      <c r="M37" s="19">
        <v>0</v>
      </c>
      <c r="N37" s="19">
        <v>321740.53000000003</v>
      </c>
      <c r="O37" s="19">
        <f>O39+O40</f>
        <v>334768.14999999997</v>
      </c>
    </row>
    <row r="38" spans="1:15" ht="19.5" customHeight="1" x14ac:dyDescent="0.2">
      <c r="A38" s="53"/>
      <c r="B38" s="53"/>
      <c r="C38" s="20" t="s">
        <v>3</v>
      </c>
      <c r="D38" s="19">
        <f t="shared" ref="D38:D41" si="27">E38+F38+G38+H38+I38+J38+K38+L38+M38+N38+O38</f>
        <v>28700</v>
      </c>
      <c r="E38" s="19">
        <v>0</v>
      </c>
      <c r="F38" s="19">
        <v>28700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</row>
    <row r="39" spans="1:15" ht="19.5" customHeight="1" x14ac:dyDescent="0.2">
      <c r="A39" s="53"/>
      <c r="B39" s="53"/>
      <c r="C39" s="20" t="s">
        <v>4</v>
      </c>
      <c r="D39" s="19">
        <f t="shared" si="27"/>
        <v>1540027.2941000001</v>
      </c>
      <c r="E39" s="19">
        <v>0</v>
      </c>
      <c r="F39" s="19">
        <v>27750</v>
      </c>
      <c r="G39" s="19">
        <v>0</v>
      </c>
      <c r="H39" s="19">
        <v>379572.1</v>
      </c>
      <c r="I39" s="19">
        <v>192674.4</v>
      </c>
      <c r="J39" s="19">
        <v>283817.38</v>
      </c>
      <c r="K39" s="19">
        <v>19400</v>
      </c>
      <c r="L39" s="19">
        <v>0</v>
      </c>
      <c r="M39" s="19">
        <v>0</v>
      </c>
      <c r="N39" s="19">
        <f t="shared" ref="N39" si="28">N37*97/100</f>
        <v>312088.31410000002</v>
      </c>
      <c r="O39" s="19">
        <v>324725.09999999998</v>
      </c>
    </row>
    <row r="40" spans="1:15" ht="19.5" customHeight="1" x14ac:dyDescent="0.2">
      <c r="A40" s="53"/>
      <c r="B40" s="53"/>
      <c r="C40" s="20" t="s">
        <v>11</v>
      </c>
      <c r="D40" s="19">
        <f t="shared" si="27"/>
        <v>182797.9859</v>
      </c>
      <c r="E40" s="19">
        <v>0</v>
      </c>
      <c r="F40" s="19">
        <v>54725</v>
      </c>
      <c r="G40" s="19">
        <v>42246</v>
      </c>
      <c r="H40" s="19">
        <v>15623</v>
      </c>
      <c r="I40" s="19">
        <v>23457.599999999999</v>
      </c>
      <c r="J40" s="19">
        <v>26451.119999999999</v>
      </c>
      <c r="K40" s="19">
        <v>600</v>
      </c>
      <c r="L40" s="19">
        <v>0</v>
      </c>
      <c r="M40" s="19">
        <v>0</v>
      </c>
      <c r="N40" s="19">
        <f t="shared" ref="N40" si="29">N37*3/100</f>
        <v>9652.2159000000011</v>
      </c>
      <c r="O40" s="19">
        <v>10043.049999999999</v>
      </c>
    </row>
    <row r="41" spans="1:15" ht="19.5" customHeight="1" x14ac:dyDescent="0.2">
      <c r="A41" s="54"/>
      <c r="B41" s="54"/>
      <c r="C41" s="20" t="s">
        <v>10</v>
      </c>
      <c r="D41" s="19">
        <f t="shared" si="27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</row>
    <row r="42" spans="1:15" ht="27.75" customHeight="1" x14ac:dyDescent="0.2">
      <c r="A42" s="21" t="s">
        <v>24</v>
      </c>
      <c r="B42" s="21" t="s">
        <v>29</v>
      </c>
      <c r="C42" s="20" t="s">
        <v>38</v>
      </c>
      <c r="D42" s="19">
        <f>E42+F42+G42+H42+I42+J42+K42+L42+M42+N42+O42</f>
        <v>444727.27999999991</v>
      </c>
      <c r="E42" s="19">
        <f t="shared" ref="E42:K42" si="30">E43+E44+E45+E46</f>
        <v>47508.76</v>
      </c>
      <c r="F42" s="19">
        <f t="shared" si="30"/>
        <v>31781.8</v>
      </c>
      <c r="G42" s="19">
        <f t="shared" si="30"/>
        <v>31345</v>
      </c>
      <c r="H42" s="19">
        <f t="shared" ref="H42" si="31">H43+H44+H45+H46</f>
        <v>41646</v>
      </c>
      <c r="I42" s="19">
        <f>I45</f>
        <v>37370</v>
      </c>
      <c r="J42" s="19">
        <v>46424</v>
      </c>
      <c r="K42" s="19">
        <f t="shared" si="30"/>
        <v>38753.1</v>
      </c>
      <c r="L42" s="19">
        <f>L45</f>
        <v>40314</v>
      </c>
      <c r="M42" s="19">
        <f t="shared" ref="M42:O42" si="32">M45</f>
        <v>41785</v>
      </c>
      <c r="N42" s="19">
        <f t="shared" si="32"/>
        <v>43039.03</v>
      </c>
      <c r="O42" s="19">
        <f t="shared" si="32"/>
        <v>44760.59</v>
      </c>
    </row>
    <row r="43" spans="1:15" ht="19.5" customHeight="1" x14ac:dyDescent="0.2">
      <c r="A43" s="22"/>
      <c r="B43" s="22"/>
      <c r="C43" s="20" t="s">
        <v>3</v>
      </c>
      <c r="D43" s="19">
        <f t="shared" ref="D43:D46" si="33">E43+F43+G43+H43+I43+J43+K43+L43+M43+N43+O43</f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</row>
    <row r="44" spans="1:15" ht="19.5" customHeight="1" x14ac:dyDescent="0.2">
      <c r="A44" s="22"/>
      <c r="B44" s="22"/>
      <c r="C44" s="20" t="s">
        <v>4</v>
      </c>
      <c r="D44" s="19">
        <f t="shared" si="33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</row>
    <row r="45" spans="1:15" ht="19.5" customHeight="1" x14ac:dyDescent="0.2">
      <c r="A45" s="22"/>
      <c r="B45" s="22"/>
      <c r="C45" s="20" t="s">
        <v>11</v>
      </c>
      <c r="D45" s="19">
        <f t="shared" si="33"/>
        <v>444727.27999999991</v>
      </c>
      <c r="E45" s="19">
        <v>47508.76</v>
      </c>
      <c r="F45" s="19">
        <v>31781.8</v>
      </c>
      <c r="G45" s="19">
        <v>31345</v>
      </c>
      <c r="H45" s="19">
        <v>41646</v>
      </c>
      <c r="I45" s="19">
        <v>37370</v>
      </c>
      <c r="J45" s="19">
        <v>46424</v>
      </c>
      <c r="K45" s="19">
        <v>38753.1</v>
      </c>
      <c r="L45" s="19">
        <v>40314</v>
      </c>
      <c r="M45" s="19">
        <v>41785</v>
      </c>
      <c r="N45" s="19">
        <v>43039.03</v>
      </c>
      <c r="O45" s="19">
        <v>44760.59</v>
      </c>
    </row>
    <row r="46" spans="1:15" ht="19.5" customHeight="1" x14ac:dyDescent="0.2">
      <c r="A46" s="22"/>
      <c r="B46" s="22"/>
      <c r="C46" s="20" t="s">
        <v>10</v>
      </c>
      <c r="D46" s="19">
        <f t="shared" si="33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</row>
    <row r="47" spans="1:15" ht="25.5" customHeight="1" x14ac:dyDescent="0.2">
      <c r="A47" s="52" t="s">
        <v>28</v>
      </c>
      <c r="B47" s="52" t="s">
        <v>39</v>
      </c>
      <c r="C47" s="20" t="s">
        <v>38</v>
      </c>
      <c r="D47" s="19">
        <f t="shared" si="20"/>
        <v>1643</v>
      </c>
      <c r="E47" s="19">
        <f t="shared" ref="E47:K47" si="34">E48+E49+E50+E51</f>
        <v>1643</v>
      </c>
      <c r="F47" s="19">
        <f t="shared" si="34"/>
        <v>0</v>
      </c>
      <c r="G47" s="19">
        <f t="shared" si="34"/>
        <v>0</v>
      </c>
      <c r="H47" s="19">
        <f t="shared" ref="H47" si="35">H48+H49+H50+H51</f>
        <v>0</v>
      </c>
      <c r="I47" s="19">
        <f t="shared" si="34"/>
        <v>0</v>
      </c>
      <c r="J47" s="19">
        <f t="shared" si="34"/>
        <v>0</v>
      </c>
      <c r="K47" s="19">
        <f t="shared" si="34"/>
        <v>0</v>
      </c>
      <c r="L47" s="19">
        <f t="shared" ref="L47:O47" si="36">L48+L49+L50+L51</f>
        <v>0</v>
      </c>
      <c r="M47" s="19">
        <f t="shared" si="36"/>
        <v>0</v>
      </c>
      <c r="N47" s="19">
        <f t="shared" si="36"/>
        <v>0</v>
      </c>
      <c r="O47" s="19">
        <f t="shared" si="36"/>
        <v>0</v>
      </c>
    </row>
    <row r="48" spans="1:15" ht="19.5" customHeight="1" x14ac:dyDescent="0.2">
      <c r="A48" s="53"/>
      <c r="B48" s="53"/>
      <c r="C48" s="20" t="s">
        <v>3</v>
      </c>
      <c r="D48" s="19">
        <f t="shared" si="20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</row>
    <row r="49" spans="1:15" ht="26.25" customHeight="1" x14ac:dyDescent="0.2">
      <c r="A49" s="53"/>
      <c r="B49" s="53"/>
      <c r="C49" s="20" t="s">
        <v>4</v>
      </c>
      <c r="D49" s="19">
        <f t="shared" si="20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</row>
    <row r="50" spans="1:15" ht="25.5" customHeight="1" x14ac:dyDescent="0.2">
      <c r="A50" s="53"/>
      <c r="B50" s="53"/>
      <c r="C50" s="20" t="s">
        <v>11</v>
      </c>
      <c r="D50" s="19">
        <f t="shared" si="20"/>
        <v>1643</v>
      </c>
      <c r="E50" s="19">
        <v>1643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</row>
    <row r="51" spans="1:15" ht="19.5" customHeight="1" x14ac:dyDescent="0.2">
      <c r="A51" s="54"/>
      <c r="B51" s="54"/>
      <c r="C51" s="20" t="s">
        <v>10</v>
      </c>
      <c r="D51" s="19">
        <f t="shared" si="20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</row>
    <row r="52" spans="1:15" ht="38.25" customHeight="1" x14ac:dyDescent="0.2">
      <c r="A52" s="52" t="s">
        <v>32</v>
      </c>
      <c r="B52" s="52" t="s">
        <v>49</v>
      </c>
      <c r="C52" s="20" t="s">
        <v>38</v>
      </c>
      <c r="D52" s="19">
        <f t="shared" si="20"/>
        <v>3656876.68</v>
      </c>
      <c r="E52" s="19">
        <f t="shared" ref="E52:K52" si="37">E53+E54+E55+E56</f>
        <v>0</v>
      </c>
      <c r="F52" s="19">
        <f t="shared" si="37"/>
        <v>0</v>
      </c>
      <c r="G52" s="19">
        <v>0</v>
      </c>
      <c r="H52" s="19">
        <f t="shared" ref="H52" si="38">H53+H54+H55+H56</f>
        <v>2059307.3800000001</v>
      </c>
      <c r="I52" s="19">
        <f t="shared" si="37"/>
        <v>1597569.3</v>
      </c>
      <c r="J52" s="19">
        <f t="shared" si="37"/>
        <v>0</v>
      </c>
      <c r="K52" s="19">
        <f t="shared" si="37"/>
        <v>0</v>
      </c>
      <c r="L52" s="19">
        <f t="shared" ref="L52:O52" si="39">L53+L54+L55+L56</f>
        <v>0</v>
      </c>
      <c r="M52" s="19">
        <f t="shared" si="39"/>
        <v>0</v>
      </c>
      <c r="N52" s="19">
        <f t="shared" si="39"/>
        <v>0</v>
      </c>
      <c r="O52" s="19">
        <f t="shared" si="39"/>
        <v>0</v>
      </c>
    </row>
    <row r="53" spans="1:15" ht="30.75" customHeight="1" x14ac:dyDescent="0.2">
      <c r="A53" s="53"/>
      <c r="B53" s="53"/>
      <c r="C53" s="20" t="s">
        <v>3</v>
      </c>
      <c r="D53" s="19">
        <f t="shared" si="20"/>
        <v>2000000</v>
      </c>
      <c r="E53" s="19">
        <v>0</v>
      </c>
      <c r="F53" s="19">
        <v>0</v>
      </c>
      <c r="G53" s="19">
        <v>0</v>
      </c>
      <c r="H53" s="19">
        <v>1000000</v>
      </c>
      <c r="I53" s="19">
        <v>1000000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</row>
    <row r="54" spans="1:15" ht="30.75" customHeight="1" x14ac:dyDescent="0.2">
      <c r="A54" s="53"/>
      <c r="B54" s="53"/>
      <c r="C54" s="20" t="s">
        <v>4</v>
      </c>
      <c r="D54" s="19">
        <f t="shared" si="20"/>
        <v>1619121.38</v>
      </c>
      <c r="E54" s="19">
        <v>0</v>
      </c>
      <c r="F54" s="19">
        <v>0</v>
      </c>
      <c r="G54" s="19">
        <v>0</v>
      </c>
      <c r="H54" s="19">
        <v>1027528.08</v>
      </c>
      <c r="I54" s="19">
        <v>591593.30000000005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</row>
    <row r="55" spans="1:15" ht="22.5" customHeight="1" x14ac:dyDescent="0.2">
      <c r="A55" s="53"/>
      <c r="B55" s="53"/>
      <c r="C55" s="20" t="s">
        <v>11</v>
      </c>
      <c r="D55" s="19">
        <f t="shared" si="20"/>
        <v>37755.300000000003</v>
      </c>
      <c r="E55" s="19">
        <v>0</v>
      </c>
      <c r="F55" s="19">
        <v>0</v>
      </c>
      <c r="G55" s="19">
        <v>0</v>
      </c>
      <c r="H55" s="19">
        <v>31779.3</v>
      </c>
      <c r="I55" s="19">
        <v>5976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1:15" ht="30" customHeight="1" x14ac:dyDescent="0.2">
      <c r="A56" s="54"/>
      <c r="B56" s="54"/>
      <c r="C56" s="20" t="s">
        <v>10</v>
      </c>
      <c r="D56" s="19">
        <f t="shared" si="20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27" customHeight="1" x14ac:dyDescent="0.2">
      <c r="A57" s="52" t="s">
        <v>46</v>
      </c>
      <c r="B57" s="52" t="s">
        <v>50</v>
      </c>
      <c r="C57" s="20" t="s">
        <v>38</v>
      </c>
      <c r="D57" s="19">
        <f>J57+K57+L57+M57+N57+O57</f>
        <v>6892440.54</v>
      </c>
      <c r="E57" s="19">
        <f t="shared" ref="E57:F57" si="40">E58+E59+E60+E61</f>
        <v>0</v>
      </c>
      <c r="F57" s="19">
        <f t="shared" si="40"/>
        <v>0</v>
      </c>
      <c r="G57" s="19">
        <v>0</v>
      </c>
      <c r="H57" s="19">
        <v>0</v>
      </c>
      <c r="I57" s="19">
        <v>0</v>
      </c>
      <c r="J57" s="19">
        <f t="shared" ref="J57:O57" si="41">J58+J59+J60+J61</f>
        <v>988864.9</v>
      </c>
      <c r="K57" s="19">
        <f t="shared" si="41"/>
        <v>1621924.2400000002</v>
      </c>
      <c r="L57" s="19">
        <f t="shared" si="41"/>
        <v>1005051</v>
      </c>
      <c r="M57" s="19">
        <f t="shared" si="41"/>
        <v>505051</v>
      </c>
      <c r="N57" s="19">
        <f t="shared" si="41"/>
        <v>1368406.56</v>
      </c>
      <c r="O57" s="19">
        <f t="shared" si="41"/>
        <v>1403142.8399999999</v>
      </c>
    </row>
    <row r="58" spans="1:15" ht="24" customHeight="1" x14ac:dyDescent="0.2">
      <c r="A58" s="53"/>
      <c r="B58" s="53"/>
      <c r="C58" s="20" t="s">
        <v>3</v>
      </c>
      <c r="D58" s="19">
        <f t="shared" ref="D58:D61" si="42">J58+K58+L58+M58+N58+O58</f>
        <v>3227176.84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635329.1</v>
      </c>
      <c r="K58" s="19">
        <v>1091847.74</v>
      </c>
      <c r="L58" s="19">
        <v>500000</v>
      </c>
      <c r="M58" s="19">
        <v>0</v>
      </c>
      <c r="N58" s="19">
        <v>500000</v>
      </c>
      <c r="O58" s="19">
        <v>500000</v>
      </c>
    </row>
    <row r="59" spans="1:15" ht="25.5" customHeight="1" x14ac:dyDescent="0.2">
      <c r="A59" s="53"/>
      <c r="B59" s="53"/>
      <c r="C59" s="20" t="s">
        <v>4</v>
      </c>
      <c r="D59" s="19">
        <f t="shared" si="42"/>
        <v>3628609.32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350000</v>
      </c>
      <c r="K59" s="19">
        <v>524775.4</v>
      </c>
      <c r="L59" s="19">
        <v>500000</v>
      </c>
      <c r="M59" s="19">
        <v>500000</v>
      </c>
      <c r="N59" s="19">
        <v>859722.5</v>
      </c>
      <c r="O59" s="19">
        <v>894111.42</v>
      </c>
    </row>
    <row r="60" spans="1:15" ht="24.75" customHeight="1" x14ac:dyDescent="0.2">
      <c r="A60" s="53"/>
      <c r="B60" s="53"/>
      <c r="C60" s="20" t="s">
        <v>11</v>
      </c>
      <c r="D60" s="19">
        <f t="shared" si="42"/>
        <v>36654.379999999997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3535.8</v>
      </c>
      <c r="K60" s="19">
        <v>5301.1</v>
      </c>
      <c r="L60" s="19">
        <v>5051</v>
      </c>
      <c r="M60" s="19">
        <v>5051</v>
      </c>
      <c r="N60" s="19">
        <v>8684.06</v>
      </c>
      <c r="O60" s="19">
        <v>9031.42</v>
      </c>
    </row>
    <row r="61" spans="1:15" ht="21" customHeight="1" x14ac:dyDescent="0.2">
      <c r="A61" s="54"/>
      <c r="B61" s="54"/>
      <c r="C61" s="20" t="s">
        <v>10</v>
      </c>
      <c r="D61" s="19">
        <f t="shared" si="42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27" customHeight="1" x14ac:dyDescent="0.2">
      <c r="A62" s="52" t="s">
        <v>48</v>
      </c>
      <c r="B62" s="52" t="s">
        <v>51</v>
      </c>
      <c r="C62" s="20" t="s">
        <v>38</v>
      </c>
      <c r="D62" s="19">
        <f>J62+K62+L62+M62+N62+O62</f>
        <v>228466.9</v>
      </c>
      <c r="E62" s="19">
        <f t="shared" ref="E62:F62" si="43">E63+E64+E65+E66</f>
        <v>0</v>
      </c>
      <c r="F62" s="19">
        <f t="shared" si="43"/>
        <v>0</v>
      </c>
      <c r="G62" s="19">
        <v>0</v>
      </c>
      <c r="H62" s="19">
        <v>0</v>
      </c>
      <c r="I62" s="19">
        <v>0</v>
      </c>
      <c r="J62" s="19">
        <v>0</v>
      </c>
      <c r="K62" s="19">
        <f>K63+K64+K65+K66</f>
        <v>228466.9</v>
      </c>
      <c r="L62" s="19">
        <v>0</v>
      </c>
      <c r="M62" s="19">
        <v>0</v>
      </c>
      <c r="N62" s="19">
        <v>0</v>
      </c>
      <c r="O62" s="19">
        <v>0</v>
      </c>
    </row>
    <row r="63" spans="1:15" ht="24" customHeight="1" x14ac:dyDescent="0.2">
      <c r="A63" s="53"/>
      <c r="B63" s="53"/>
      <c r="C63" s="20" t="s">
        <v>3</v>
      </c>
      <c r="D63" s="19">
        <f t="shared" ref="D63:D66" si="44">J63+K63+L63+M63+N63+O63</f>
        <v>200000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200000</v>
      </c>
      <c r="L63" s="19">
        <v>0</v>
      </c>
      <c r="M63" s="19">
        <v>0</v>
      </c>
      <c r="N63" s="19">
        <v>0</v>
      </c>
      <c r="O63" s="19">
        <v>0</v>
      </c>
    </row>
    <row r="64" spans="1:15" ht="25.5" customHeight="1" x14ac:dyDescent="0.2">
      <c r="A64" s="53"/>
      <c r="B64" s="53"/>
      <c r="C64" s="20" t="s">
        <v>4</v>
      </c>
      <c r="D64" s="19">
        <f t="shared" si="44"/>
        <v>20490.3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20490.3</v>
      </c>
      <c r="L64" s="19">
        <v>0</v>
      </c>
      <c r="M64" s="19">
        <v>0</v>
      </c>
      <c r="N64" s="19">
        <v>0</v>
      </c>
      <c r="O64" s="19">
        <v>0</v>
      </c>
    </row>
    <row r="65" spans="1:15" ht="24.75" customHeight="1" x14ac:dyDescent="0.2">
      <c r="A65" s="53"/>
      <c r="B65" s="53"/>
      <c r="C65" s="20" t="s">
        <v>11</v>
      </c>
      <c r="D65" s="19">
        <f t="shared" si="44"/>
        <v>7976.6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7976.6</v>
      </c>
      <c r="L65" s="19">
        <v>0</v>
      </c>
      <c r="M65" s="19">
        <v>0</v>
      </c>
      <c r="N65" s="19">
        <v>0</v>
      </c>
      <c r="O65" s="19">
        <v>0</v>
      </c>
    </row>
    <row r="66" spans="1:15" ht="21" customHeight="1" x14ac:dyDescent="0.2">
      <c r="A66" s="54"/>
      <c r="B66" s="54"/>
      <c r="C66" s="20" t="s">
        <v>10</v>
      </c>
      <c r="D66" s="19">
        <f t="shared" si="44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30" customHeight="1" x14ac:dyDescent="0.2">
      <c r="A67" s="21" t="s">
        <v>1</v>
      </c>
      <c r="B67" s="21" t="s">
        <v>35</v>
      </c>
      <c r="C67" s="20" t="s">
        <v>38</v>
      </c>
      <c r="D67" s="19">
        <f>E67+F67+G67+H67+I67+J67+K67+L67+M67+N67+O67</f>
        <v>9896272.9579999987</v>
      </c>
      <c r="E67" s="19">
        <f>E70+E71+E69+E68</f>
        <v>370733.598</v>
      </c>
      <c r="F67" s="19">
        <f>F70+F71+F69+F68</f>
        <v>796496.03</v>
      </c>
      <c r="G67" s="19">
        <f t="shared" ref="G67:I67" si="45">G70+G71</f>
        <v>524539</v>
      </c>
      <c r="H67" s="19">
        <f>H70+H71</f>
        <v>1017537.92</v>
      </c>
      <c r="I67" s="19">
        <f t="shared" si="45"/>
        <v>906313.91</v>
      </c>
      <c r="J67" s="19">
        <f>J69+J71+J70</f>
        <v>770658</v>
      </c>
      <c r="K67" s="19">
        <f>K69+K71+K70</f>
        <v>1677095.5</v>
      </c>
      <c r="L67" s="19">
        <f t="shared" ref="L67:M67" si="46">L69+L71+L70</f>
        <v>1707702.1</v>
      </c>
      <c r="M67" s="19">
        <f t="shared" si="46"/>
        <v>1628655.7</v>
      </c>
      <c r="N67" s="19">
        <f>N69+N71+N70</f>
        <v>247162.25</v>
      </c>
      <c r="O67" s="19">
        <f>O69+O71+O70</f>
        <v>249378.95</v>
      </c>
    </row>
    <row r="68" spans="1:15" ht="24.75" customHeight="1" x14ac:dyDescent="0.2">
      <c r="A68" s="22"/>
      <c r="B68" s="22"/>
      <c r="C68" s="20" t="s">
        <v>3</v>
      </c>
      <c r="D68" s="19">
        <f>E68+F68</f>
        <v>116433.35</v>
      </c>
      <c r="E68" s="19">
        <f>E73</f>
        <v>28933.32</v>
      </c>
      <c r="F68" s="19">
        <f>F73</f>
        <v>87500.03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</row>
    <row r="69" spans="1:15" ht="24" customHeight="1" x14ac:dyDescent="0.2">
      <c r="A69" s="22"/>
      <c r="B69" s="22"/>
      <c r="C69" s="20" t="s">
        <v>4</v>
      </c>
      <c r="D69" s="19">
        <f>E69+F69+J69+K69</f>
        <v>187578.54</v>
      </c>
      <c r="E69" s="19">
        <f>E74</f>
        <v>33688.54</v>
      </c>
      <c r="F69" s="19">
        <f>F74</f>
        <v>108890</v>
      </c>
      <c r="G69" s="19">
        <v>0</v>
      </c>
      <c r="H69" s="19">
        <v>0</v>
      </c>
      <c r="I69" s="19">
        <v>0</v>
      </c>
      <c r="J69" s="19">
        <v>5000</v>
      </c>
      <c r="K69" s="19">
        <v>40000</v>
      </c>
      <c r="L69" s="19">
        <v>0</v>
      </c>
      <c r="M69" s="19">
        <v>0</v>
      </c>
      <c r="N69" s="19">
        <v>0</v>
      </c>
      <c r="O69" s="19">
        <v>0</v>
      </c>
    </row>
    <row r="70" spans="1:15" ht="30" customHeight="1" x14ac:dyDescent="0.2">
      <c r="A70" s="22"/>
      <c r="B70" s="22"/>
      <c r="C70" s="20" t="s">
        <v>11</v>
      </c>
      <c r="D70" s="19">
        <f>E70+F70+G70+H70+I70+J70+K70+L70+M70+N70+O70</f>
        <v>1190505.9380000001</v>
      </c>
      <c r="E70" s="19">
        <f t="shared" ref="E70:K70" si="47">E75+E80+E85</f>
        <v>79186.237999999998</v>
      </c>
      <c r="F70" s="19">
        <f t="shared" si="47"/>
        <v>146986</v>
      </c>
      <c r="G70" s="19">
        <f>G75</f>
        <v>954</v>
      </c>
      <c r="H70" s="19">
        <f>H75+H90</f>
        <v>10165.5</v>
      </c>
      <c r="I70" s="19">
        <f>I87</f>
        <v>3600</v>
      </c>
      <c r="J70" s="19">
        <f t="shared" si="47"/>
        <v>197.7</v>
      </c>
      <c r="K70" s="19">
        <f t="shared" si="47"/>
        <v>69358.5</v>
      </c>
      <c r="L70" s="19">
        <f>L75+L85+L80</f>
        <v>191772.1</v>
      </c>
      <c r="M70" s="19">
        <f t="shared" ref="M70:O70" si="48">M75</f>
        <v>191744.7</v>
      </c>
      <c r="N70" s="19">
        <f t="shared" si="48"/>
        <v>247162.25</v>
      </c>
      <c r="O70" s="19">
        <f t="shared" si="48"/>
        <v>249378.95</v>
      </c>
    </row>
    <row r="71" spans="1:15" ht="29.25" customHeight="1" x14ac:dyDescent="0.2">
      <c r="A71" s="23"/>
      <c r="B71" s="23"/>
      <c r="C71" s="20" t="s">
        <v>10</v>
      </c>
      <c r="D71" s="19">
        <f>D81</f>
        <v>8401755.129999999</v>
      </c>
      <c r="E71" s="19">
        <f t="shared" ref="E71:O71" si="49">E81</f>
        <v>228925.5</v>
      </c>
      <c r="F71" s="19">
        <v>453120</v>
      </c>
      <c r="G71" s="19">
        <f t="shared" si="49"/>
        <v>523585</v>
      </c>
      <c r="H71" s="19">
        <f t="shared" ref="H71" si="50">H81</f>
        <v>1007372.42</v>
      </c>
      <c r="I71" s="19">
        <f t="shared" si="49"/>
        <v>902713.91</v>
      </c>
      <c r="J71" s="19">
        <f t="shared" si="49"/>
        <v>765460.3</v>
      </c>
      <c r="K71" s="19">
        <f t="shared" si="49"/>
        <v>1567737</v>
      </c>
      <c r="L71" s="19">
        <f t="shared" si="49"/>
        <v>1515930</v>
      </c>
      <c r="M71" s="19">
        <f t="shared" si="49"/>
        <v>1436911</v>
      </c>
      <c r="N71" s="19">
        <f t="shared" si="49"/>
        <v>0</v>
      </c>
      <c r="O71" s="19">
        <f t="shared" si="49"/>
        <v>0</v>
      </c>
    </row>
    <row r="72" spans="1:15" ht="23.25" customHeight="1" x14ac:dyDescent="0.2">
      <c r="A72" s="52" t="s">
        <v>25</v>
      </c>
      <c r="B72" s="52" t="s">
        <v>15</v>
      </c>
      <c r="C72" s="20" t="s">
        <v>38</v>
      </c>
      <c r="D72" s="19">
        <f>D75+D74+D76+D73</f>
        <v>1426889.3900000001</v>
      </c>
      <c r="E72" s="19">
        <f>E73+E74+E75</f>
        <v>141363.85999999999</v>
      </c>
      <c r="F72" s="19">
        <f>F75+F74+F73</f>
        <v>343376.03</v>
      </c>
      <c r="G72" s="19">
        <f t="shared" ref="G72:O72" si="51">G75</f>
        <v>954</v>
      </c>
      <c r="H72" s="19">
        <f t="shared" ref="H72" si="52">H75</f>
        <v>440.5</v>
      </c>
      <c r="I72" s="19">
        <f t="shared" si="51"/>
        <v>0</v>
      </c>
      <c r="J72" s="19">
        <f t="shared" si="51"/>
        <v>0</v>
      </c>
      <c r="K72" s="19">
        <f t="shared" si="51"/>
        <v>60724.4</v>
      </c>
      <c r="L72" s="19">
        <f t="shared" si="51"/>
        <v>191744.7</v>
      </c>
      <c r="M72" s="19">
        <f t="shared" si="51"/>
        <v>191744.7</v>
      </c>
      <c r="N72" s="19">
        <f t="shared" si="51"/>
        <v>247162.25</v>
      </c>
      <c r="O72" s="19">
        <f t="shared" si="51"/>
        <v>249378.95</v>
      </c>
    </row>
    <row r="73" spans="1:15" ht="24" customHeight="1" x14ac:dyDescent="0.2">
      <c r="A73" s="53"/>
      <c r="B73" s="53"/>
      <c r="C73" s="20" t="s">
        <v>3</v>
      </c>
      <c r="D73" s="19">
        <f>E73+F73</f>
        <v>116433.35</v>
      </c>
      <c r="E73" s="19">
        <v>28933.32</v>
      </c>
      <c r="F73" s="19">
        <v>87500.03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25.5" customHeight="1" x14ac:dyDescent="0.2">
      <c r="A74" s="53"/>
      <c r="B74" s="53"/>
      <c r="C74" s="20" t="s">
        <v>4</v>
      </c>
      <c r="D74" s="19">
        <f>E74+F74</f>
        <v>142578.54</v>
      </c>
      <c r="E74" s="19">
        <v>33688.54</v>
      </c>
      <c r="F74" s="19">
        <v>108890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24.75" customHeight="1" x14ac:dyDescent="0.2">
      <c r="A75" s="53"/>
      <c r="B75" s="53"/>
      <c r="C75" s="20" t="s">
        <v>11</v>
      </c>
      <c r="D75" s="19">
        <f>E75+F75+G75+H75+I75+J75+K75+L75+M75+N75+O75</f>
        <v>1167877.5</v>
      </c>
      <c r="E75" s="19">
        <v>78742</v>
      </c>
      <c r="F75" s="19">
        <v>146986</v>
      </c>
      <c r="G75" s="19">
        <v>954</v>
      </c>
      <c r="H75" s="19">
        <v>440.5</v>
      </c>
      <c r="I75" s="19">
        <v>0</v>
      </c>
      <c r="J75" s="19">
        <v>0</v>
      </c>
      <c r="K75" s="32">
        <v>60724.4</v>
      </c>
      <c r="L75" s="32">
        <v>191744.7</v>
      </c>
      <c r="M75" s="32">
        <v>191744.7</v>
      </c>
      <c r="N75" s="32">
        <v>247162.25</v>
      </c>
      <c r="O75" s="32">
        <v>249378.95</v>
      </c>
    </row>
    <row r="76" spans="1:15" ht="27" customHeight="1" x14ac:dyDescent="0.2">
      <c r="A76" s="54"/>
      <c r="B76" s="54"/>
      <c r="C76" s="20" t="s">
        <v>10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29.25" customHeight="1" x14ac:dyDescent="0.2">
      <c r="A77" s="52" t="s">
        <v>26</v>
      </c>
      <c r="B77" s="52" t="s">
        <v>16</v>
      </c>
      <c r="C77" s="20" t="s">
        <v>38</v>
      </c>
      <c r="D77" s="19">
        <f>D80+D81</f>
        <v>8402896.629999999</v>
      </c>
      <c r="E77" s="19">
        <f t="shared" ref="E77:K77" si="53">E80+E81</f>
        <v>228925.5</v>
      </c>
      <c r="F77" s="19">
        <f t="shared" si="53"/>
        <v>453120</v>
      </c>
      <c r="G77" s="19">
        <f t="shared" si="53"/>
        <v>523585</v>
      </c>
      <c r="H77" s="19">
        <f>H81</f>
        <v>1007372.42</v>
      </c>
      <c r="I77" s="19">
        <f t="shared" si="53"/>
        <v>902713.91</v>
      </c>
      <c r="J77" s="19">
        <f t="shared" si="53"/>
        <v>765460.3</v>
      </c>
      <c r="K77" s="19">
        <f t="shared" si="53"/>
        <v>1568851.1</v>
      </c>
      <c r="L77" s="19">
        <f>L81+L80</f>
        <v>1515957.4</v>
      </c>
      <c r="M77" s="19">
        <f>M81</f>
        <v>1436911</v>
      </c>
      <c r="N77" s="19">
        <f t="shared" ref="N77:O77" si="54">N80</f>
        <v>0</v>
      </c>
      <c r="O77" s="19">
        <f t="shared" si="54"/>
        <v>0</v>
      </c>
    </row>
    <row r="78" spans="1:15" ht="24.75" customHeight="1" x14ac:dyDescent="0.2">
      <c r="A78" s="53"/>
      <c r="B78" s="53"/>
      <c r="C78" s="20" t="s">
        <v>3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24" customHeight="1" x14ac:dyDescent="0.2">
      <c r="A79" s="53"/>
      <c r="B79" s="53"/>
      <c r="C79" s="20" t="s">
        <v>4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23.25" customHeight="1" x14ac:dyDescent="0.2">
      <c r="A80" s="53"/>
      <c r="B80" s="53"/>
      <c r="C80" s="20" t="s">
        <v>11</v>
      </c>
      <c r="D80" s="19">
        <f>K80+L80+M80+N80+O80</f>
        <v>1141.5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1114.0999999999999</v>
      </c>
      <c r="L80" s="19">
        <v>27.4</v>
      </c>
      <c r="M80" s="19">
        <v>0</v>
      </c>
      <c r="N80" s="19">
        <v>0</v>
      </c>
      <c r="O80" s="19">
        <v>0</v>
      </c>
    </row>
    <row r="81" spans="1:15" ht="24" customHeight="1" x14ac:dyDescent="0.2">
      <c r="A81" s="54"/>
      <c r="B81" s="54"/>
      <c r="C81" s="20" t="s">
        <v>10</v>
      </c>
      <c r="D81" s="19">
        <f>E81+F81+G81+H81+I81+J81+K81+L81+M81+N81+O81</f>
        <v>8401755.129999999</v>
      </c>
      <c r="E81" s="19">
        <v>228925.5</v>
      </c>
      <c r="F81" s="19">
        <v>453120</v>
      </c>
      <c r="G81" s="19">
        <v>523585</v>
      </c>
      <c r="H81" s="19">
        <v>1007372.42</v>
      </c>
      <c r="I81" s="19">
        <v>902713.91</v>
      </c>
      <c r="J81" s="19">
        <v>765460.3</v>
      </c>
      <c r="K81" s="19">
        <v>1567737</v>
      </c>
      <c r="L81" s="19">
        <v>1515930</v>
      </c>
      <c r="M81" s="19">
        <v>1436911</v>
      </c>
      <c r="N81" s="19">
        <v>0</v>
      </c>
      <c r="O81" s="19">
        <v>0</v>
      </c>
    </row>
    <row r="82" spans="1:15" ht="22.5" customHeight="1" x14ac:dyDescent="0.2">
      <c r="A82" s="52" t="s">
        <v>27</v>
      </c>
      <c r="B82" s="52" t="s">
        <v>30</v>
      </c>
      <c r="C82" s="20" t="s">
        <v>38</v>
      </c>
      <c r="D82" s="19">
        <f>D85</f>
        <v>8161.9380000000001</v>
      </c>
      <c r="E82" s="19">
        <f t="shared" ref="E82:K82" si="55">E85</f>
        <v>444.238</v>
      </c>
      <c r="F82" s="19">
        <f t="shared" si="55"/>
        <v>0</v>
      </c>
      <c r="G82" s="19">
        <f t="shared" si="55"/>
        <v>0</v>
      </c>
      <c r="H82" s="19">
        <f t="shared" ref="H82" si="56">H85</f>
        <v>0</v>
      </c>
      <c r="I82" s="19">
        <f t="shared" si="55"/>
        <v>0</v>
      </c>
      <c r="J82" s="19">
        <f t="shared" si="55"/>
        <v>197.7</v>
      </c>
      <c r="K82" s="19">
        <f t="shared" si="55"/>
        <v>7520</v>
      </c>
      <c r="L82" s="19">
        <f t="shared" ref="L82:O82" si="57">L85</f>
        <v>0</v>
      </c>
      <c r="M82" s="19">
        <f t="shared" si="57"/>
        <v>0</v>
      </c>
      <c r="N82" s="19">
        <f t="shared" si="57"/>
        <v>0</v>
      </c>
      <c r="O82" s="19">
        <f t="shared" si="57"/>
        <v>0</v>
      </c>
    </row>
    <row r="83" spans="1:15" ht="20.25" customHeight="1" x14ac:dyDescent="0.2">
      <c r="A83" s="53"/>
      <c r="B83" s="53"/>
      <c r="C83" s="20" t="s">
        <v>3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9.5" customHeight="1" x14ac:dyDescent="0.2">
      <c r="A84" s="53"/>
      <c r="B84" s="53"/>
      <c r="C84" s="20" t="s">
        <v>4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24.75" customHeight="1" x14ac:dyDescent="0.2">
      <c r="A85" s="53"/>
      <c r="B85" s="53"/>
      <c r="C85" s="20" t="s">
        <v>11</v>
      </c>
      <c r="D85" s="19">
        <f>E85+F85+G85+H85+I85+J85+K85</f>
        <v>8161.9380000000001</v>
      </c>
      <c r="E85" s="19">
        <v>444.238</v>
      </c>
      <c r="F85" s="19">
        <v>0</v>
      </c>
      <c r="G85" s="19">
        <v>0</v>
      </c>
      <c r="H85" s="19">
        <v>0</v>
      </c>
      <c r="I85" s="19">
        <v>0</v>
      </c>
      <c r="J85" s="19">
        <v>197.7</v>
      </c>
      <c r="K85" s="19">
        <v>7520</v>
      </c>
      <c r="L85" s="19">
        <v>0</v>
      </c>
      <c r="M85" s="19">
        <v>0</v>
      </c>
      <c r="N85" s="19">
        <v>0</v>
      </c>
      <c r="O85" s="19">
        <v>0</v>
      </c>
    </row>
    <row r="86" spans="1:15" ht="22.5" customHeight="1" x14ac:dyDescent="0.2">
      <c r="A86" s="54"/>
      <c r="B86" s="54"/>
      <c r="C86" s="20" t="s">
        <v>10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</row>
    <row r="87" spans="1:15" ht="24" customHeight="1" x14ac:dyDescent="0.2">
      <c r="A87" s="52" t="s">
        <v>42</v>
      </c>
      <c r="B87" s="52" t="s">
        <v>43</v>
      </c>
      <c r="C87" s="20" t="s">
        <v>38</v>
      </c>
      <c r="D87" s="19">
        <f>D90+D91+D89</f>
        <v>58325</v>
      </c>
      <c r="E87" s="19">
        <v>0</v>
      </c>
      <c r="F87" s="19">
        <v>0</v>
      </c>
      <c r="G87" s="19">
        <v>0</v>
      </c>
      <c r="H87" s="19">
        <f>H90</f>
        <v>9725</v>
      </c>
      <c r="I87" s="19">
        <f>I90</f>
        <v>3600</v>
      </c>
      <c r="J87" s="19">
        <f>J89</f>
        <v>5000</v>
      </c>
      <c r="K87" s="19">
        <f>K89</f>
        <v>40000</v>
      </c>
      <c r="L87" s="19">
        <v>0</v>
      </c>
      <c r="M87" s="19">
        <v>0</v>
      </c>
      <c r="N87" s="19">
        <v>0</v>
      </c>
      <c r="O87" s="19">
        <v>0</v>
      </c>
    </row>
    <row r="88" spans="1:15" ht="21" customHeight="1" x14ac:dyDescent="0.2">
      <c r="A88" s="53"/>
      <c r="B88" s="53"/>
      <c r="C88" s="20" t="s">
        <v>3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89" spans="1:15" ht="24" customHeight="1" x14ac:dyDescent="0.2">
      <c r="A89" s="53"/>
      <c r="B89" s="53"/>
      <c r="C89" s="20" t="s">
        <v>4</v>
      </c>
      <c r="D89" s="19">
        <f>J89+K89</f>
        <v>45000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5000</v>
      </c>
      <c r="K89" s="19">
        <v>40000</v>
      </c>
      <c r="L89" s="19">
        <v>0</v>
      </c>
      <c r="M89" s="19">
        <v>0</v>
      </c>
      <c r="N89" s="19">
        <v>0</v>
      </c>
      <c r="O89" s="19">
        <v>0</v>
      </c>
    </row>
    <row r="90" spans="1:15" ht="23.25" customHeight="1" x14ac:dyDescent="0.2">
      <c r="A90" s="53"/>
      <c r="B90" s="53"/>
      <c r="C90" s="20" t="s">
        <v>11</v>
      </c>
      <c r="D90" s="19">
        <f>H90+I90+J90+K90</f>
        <v>13325</v>
      </c>
      <c r="E90" s="19">
        <v>0</v>
      </c>
      <c r="F90" s="19">
        <v>0</v>
      </c>
      <c r="G90" s="19">
        <v>0</v>
      </c>
      <c r="H90" s="19">
        <v>9725</v>
      </c>
      <c r="I90" s="19">
        <v>3600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</row>
    <row r="91" spans="1:15" ht="24.75" customHeight="1" x14ac:dyDescent="0.2">
      <c r="A91" s="54"/>
      <c r="B91" s="54"/>
      <c r="C91" s="20" t="s">
        <v>10</v>
      </c>
      <c r="D91" s="19">
        <f>E91+F91+G91+H91+I91+J91+K91</f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</row>
    <row r="92" spans="1:15" ht="23.25" customHeight="1" x14ac:dyDescent="0.2">
      <c r="A92" s="52" t="s">
        <v>31</v>
      </c>
      <c r="B92" s="52" t="s">
        <v>36</v>
      </c>
      <c r="C92" s="20" t="s">
        <v>38</v>
      </c>
      <c r="D92" s="19">
        <f>D93+D94+D95+D96</f>
        <v>310506.49</v>
      </c>
      <c r="E92" s="19">
        <f t="shared" ref="E92:K92" si="58">E93+E94+E95+E96</f>
        <v>144718.39000000001</v>
      </c>
      <c r="F92" s="19">
        <f t="shared" si="58"/>
        <v>22337.7</v>
      </c>
      <c r="G92" s="19">
        <f t="shared" si="58"/>
        <v>134714.6</v>
      </c>
      <c r="H92" s="19">
        <f t="shared" ref="H92" si="59">H93+H94+H95+H96</f>
        <v>2935.7999999999997</v>
      </c>
      <c r="I92" s="19">
        <f t="shared" si="58"/>
        <v>1100</v>
      </c>
      <c r="J92" s="19">
        <f t="shared" si="58"/>
        <v>0</v>
      </c>
      <c r="K92" s="19">
        <f t="shared" si="58"/>
        <v>4700</v>
      </c>
      <c r="L92" s="19">
        <f t="shared" ref="L92:O92" si="60">L93+L94+L95+L96</f>
        <v>0</v>
      </c>
      <c r="M92" s="19">
        <f t="shared" si="60"/>
        <v>0</v>
      </c>
      <c r="N92" s="19">
        <f t="shared" si="60"/>
        <v>0</v>
      </c>
      <c r="O92" s="19">
        <f t="shared" si="60"/>
        <v>0</v>
      </c>
    </row>
    <row r="93" spans="1:15" ht="22.5" customHeight="1" x14ac:dyDescent="0.2">
      <c r="A93" s="53"/>
      <c r="B93" s="53"/>
      <c r="C93" s="20" t="s">
        <v>3</v>
      </c>
      <c r="D93" s="19">
        <f>E93+F93+G93+H93+I93+J93+K93</f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</row>
    <row r="94" spans="1:15" ht="24.75" customHeight="1" x14ac:dyDescent="0.2">
      <c r="A94" s="53"/>
      <c r="B94" s="53"/>
      <c r="C94" s="20" t="s">
        <v>4</v>
      </c>
      <c r="D94" s="19">
        <f t="shared" ref="D94:D96" si="61">E94+F94+G94+H94+I94+J94+K94</f>
        <v>150546.36000000002</v>
      </c>
      <c r="E94" s="19">
        <v>118104.66</v>
      </c>
      <c r="F94" s="19">
        <v>1242.5</v>
      </c>
      <c r="G94" s="19">
        <v>23792.5</v>
      </c>
      <c r="H94" s="19">
        <v>2847.7</v>
      </c>
      <c r="I94" s="19">
        <v>0</v>
      </c>
      <c r="J94" s="19">
        <v>0</v>
      </c>
      <c r="K94" s="19">
        <v>4559</v>
      </c>
      <c r="L94" s="19">
        <v>0</v>
      </c>
      <c r="M94" s="19">
        <v>0</v>
      </c>
      <c r="N94" s="19">
        <v>0</v>
      </c>
      <c r="O94" s="19">
        <v>0</v>
      </c>
    </row>
    <row r="95" spans="1:15" ht="23.25" customHeight="1" x14ac:dyDescent="0.2">
      <c r="A95" s="53"/>
      <c r="B95" s="53"/>
      <c r="C95" s="20" t="s">
        <v>11</v>
      </c>
      <c r="D95" s="19">
        <f t="shared" si="61"/>
        <v>159960.13</v>
      </c>
      <c r="E95" s="19">
        <f>3646.73+22967</f>
        <v>26613.73</v>
      </c>
      <c r="F95" s="19">
        <v>21095.200000000001</v>
      </c>
      <c r="G95" s="19">
        <v>110922.1</v>
      </c>
      <c r="H95" s="19">
        <v>88.1</v>
      </c>
      <c r="I95" s="19">
        <v>1100</v>
      </c>
      <c r="J95" s="19">
        <v>0</v>
      </c>
      <c r="K95" s="19">
        <v>141</v>
      </c>
      <c r="L95" s="19">
        <v>0</v>
      </c>
      <c r="M95" s="19">
        <v>0</v>
      </c>
      <c r="N95" s="19">
        <v>0</v>
      </c>
      <c r="O95" s="19">
        <v>0</v>
      </c>
    </row>
    <row r="96" spans="1:15" ht="21" customHeight="1" x14ac:dyDescent="0.2">
      <c r="A96" s="54"/>
      <c r="B96" s="54"/>
      <c r="C96" s="20" t="s">
        <v>10</v>
      </c>
      <c r="D96" s="19">
        <f t="shared" si="61"/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</row>
    <row r="97" spans="1:15" ht="18" customHeight="1" x14ac:dyDescent="0.2">
      <c r="A97" s="52" t="s">
        <v>44</v>
      </c>
      <c r="B97" s="52" t="s">
        <v>45</v>
      </c>
      <c r="C97" s="20" t="s">
        <v>38</v>
      </c>
      <c r="D97" s="19">
        <f>D98+D99+D100+D101</f>
        <v>11638.57</v>
      </c>
      <c r="E97" s="19">
        <v>0</v>
      </c>
      <c r="F97" s="19">
        <v>0</v>
      </c>
      <c r="G97" s="19">
        <v>0</v>
      </c>
      <c r="H97" s="19">
        <v>0</v>
      </c>
      <c r="I97" s="19">
        <f t="shared" ref="I97:K97" si="62">I98+I99+I100+I101</f>
        <v>2737</v>
      </c>
      <c r="J97" s="19">
        <f t="shared" si="62"/>
        <v>2546.77</v>
      </c>
      <c r="K97" s="19">
        <f t="shared" si="62"/>
        <v>2272.8000000000002</v>
      </c>
      <c r="L97" s="19">
        <f t="shared" ref="L97:O97" si="63">L98+L99+L100+L101</f>
        <v>2041</v>
      </c>
      <c r="M97" s="19">
        <f t="shared" si="63"/>
        <v>2041</v>
      </c>
      <c r="N97" s="19">
        <f t="shared" si="63"/>
        <v>0</v>
      </c>
      <c r="O97" s="19">
        <f t="shared" si="63"/>
        <v>0</v>
      </c>
    </row>
    <row r="98" spans="1:15" ht="18.75" customHeight="1" x14ac:dyDescent="0.2">
      <c r="A98" s="53"/>
      <c r="B98" s="53"/>
      <c r="C98" s="20" t="s">
        <v>3</v>
      </c>
      <c r="D98" s="19">
        <f t="shared" ref="D98:D101" si="64">I98</f>
        <v>682</v>
      </c>
      <c r="E98" s="19">
        <f t="shared" ref="E98:H98" si="65">J98</f>
        <v>0</v>
      </c>
      <c r="F98" s="19">
        <f t="shared" si="65"/>
        <v>0</v>
      </c>
      <c r="G98" s="19">
        <f t="shared" si="65"/>
        <v>0</v>
      </c>
      <c r="H98" s="19">
        <f t="shared" si="65"/>
        <v>0</v>
      </c>
      <c r="I98" s="19">
        <v>682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</row>
    <row r="99" spans="1:15" ht="19.5" customHeight="1" x14ac:dyDescent="0.2">
      <c r="A99" s="53"/>
      <c r="B99" s="53"/>
      <c r="C99" s="20" t="s">
        <v>4</v>
      </c>
      <c r="D99" s="19">
        <f>I99+J99+K99+L99+M99</f>
        <v>10505.77</v>
      </c>
      <c r="E99" s="19">
        <v>0</v>
      </c>
      <c r="F99" s="19">
        <v>0</v>
      </c>
      <c r="G99" s="19">
        <v>0</v>
      </c>
      <c r="H99" s="19">
        <v>0</v>
      </c>
      <c r="I99" s="19">
        <f>1928.5+71.5</f>
        <v>2000</v>
      </c>
      <c r="J99" s="19">
        <v>2505.77</v>
      </c>
      <c r="K99" s="19">
        <v>2000</v>
      </c>
      <c r="L99" s="19">
        <v>2000</v>
      </c>
      <c r="M99" s="19">
        <v>2000</v>
      </c>
      <c r="N99" s="19">
        <v>0</v>
      </c>
      <c r="O99" s="19">
        <v>0</v>
      </c>
    </row>
    <row r="100" spans="1:15" ht="23.25" customHeight="1" x14ac:dyDescent="0.2">
      <c r="A100" s="53"/>
      <c r="B100" s="53"/>
      <c r="C100" s="20" t="s">
        <v>11</v>
      </c>
      <c r="D100" s="19">
        <f>I100+J100+K100+L100+M100</f>
        <v>450.8</v>
      </c>
      <c r="E100" s="19">
        <v>0</v>
      </c>
      <c r="F100" s="19">
        <v>0</v>
      </c>
      <c r="G100" s="19">
        <v>0</v>
      </c>
      <c r="H100" s="19">
        <v>0</v>
      </c>
      <c r="I100" s="19">
        <v>55</v>
      </c>
      <c r="J100" s="19">
        <v>41</v>
      </c>
      <c r="K100" s="19">
        <v>272.8</v>
      </c>
      <c r="L100" s="19">
        <v>41</v>
      </c>
      <c r="M100" s="19">
        <v>41</v>
      </c>
      <c r="N100" s="19">
        <v>0</v>
      </c>
      <c r="O100" s="19">
        <v>0</v>
      </c>
    </row>
    <row r="101" spans="1:15" ht="21" customHeight="1" x14ac:dyDescent="0.2">
      <c r="A101" s="54"/>
      <c r="B101" s="54"/>
      <c r="C101" s="20" t="s">
        <v>10</v>
      </c>
      <c r="D101" s="19">
        <f t="shared" si="64"/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</row>
    <row r="102" spans="1:15" ht="26.25" customHeight="1" x14ac:dyDescent="0.3">
      <c r="A102" s="25"/>
      <c r="B102" s="26"/>
      <c r="C102" s="27"/>
      <c r="D102" s="28"/>
      <c r="E102" s="4"/>
      <c r="F102" s="4"/>
      <c r="G102" s="4"/>
      <c r="H102" s="4"/>
      <c r="I102" s="7"/>
      <c r="J102" s="7"/>
      <c r="K102" s="7"/>
      <c r="L102" s="9"/>
    </row>
    <row r="103" spans="1:15" s="37" customFormat="1" ht="48" customHeight="1" x14ac:dyDescent="0.35">
      <c r="A103" s="46" t="s">
        <v>52</v>
      </c>
      <c r="B103" s="46"/>
      <c r="C103" s="46"/>
      <c r="D103" s="41"/>
      <c r="E103" s="36"/>
      <c r="F103" s="36"/>
      <c r="G103" s="36"/>
      <c r="H103" s="36"/>
      <c r="I103" s="44"/>
      <c r="J103" s="44"/>
      <c r="K103" s="44"/>
      <c r="L103" s="44" t="s">
        <v>53</v>
      </c>
      <c r="M103" s="44"/>
      <c r="N103" s="44"/>
      <c r="O103" s="44"/>
    </row>
    <row r="104" spans="1:15" s="12" customFormat="1" ht="17.25" customHeight="1" x14ac:dyDescent="0.3">
      <c r="A104" s="18"/>
      <c r="B104" s="13"/>
      <c r="D104" s="24"/>
      <c r="E104" s="14"/>
      <c r="F104" s="14"/>
      <c r="G104" s="14"/>
      <c r="H104" s="14"/>
      <c r="I104" s="14"/>
      <c r="J104" s="14"/>
      <c r="K104" s="14"/>
      <c r="L104" s="9"/>
    </row>
    <row r="105" spans="1:15" s="12" customFormat="1" ht="17.25" customHeight="1" x14ac:dyDescent="0.3">
      <c r="A105" s="18"/>
      <c r="B105" s="13"/>
      <c r="D105" s="14"/>
      <c r="E105" s="14"/>
      <c r="F105" s="14"/>
      <c r="G105" s="14"/>
      <c r="H105" s="14"/>
      <c r="I105" s="14"/>
      <c r="J105" s="14"/>
      <c r="K105" s="14"/>
      <c r="L105" s="9"/>
    </row>
    <row r="106" spans="1:15" s="9" customFormat="1" ht="27" customHeight="1" x14ac:dyDescent="0.3">
      <c r="A106" s="15"/>
      <c r="B106" s="10"/>
      <c r="D106" s="29"/>
      <c r="E106" s="29"/>
      <c r="F106" s="29"/>
      <c r="G106" s="29"/>
      <c r="H106" s="29"/>
      <c r="I106" s="45"/>
      <c r="J106" s="45"/>
      <c r="K106" s="33"/>
    </row>
    <row r="107" spans="1:15" s="12" customFormat="1" ht="33.75" customHeight="1" x14ac:dyDescent="0.3">
      <c r="A107" s="18"/>
      <c r="B107" s="13"/>
      <c r="D107" s="14"/>
      <c r="E107" s="14"/>
      <c r="F107" s="14"/>
      <c r="G107" s="14"/>
      <c r="H107" s="14"/>
      <c r="I107" s="14"/>
      <c r="J107" s="14"/>
      <c r="K107" s="14"/>
      <c r="L107" s="9"/>
    </row>
    <row r="108" spans="1:15" s="12" customFormat="1" ht="18.75" x14ac:dyDescent="0.3">
      <c r="A108" s="18"/>
      <c r="B108" s="13"/>
      <c r="D108" s="14"/>
      <c r="E108" s="14"/>
      <c r="F108" s="14"/>
      <c r="G108" s="14"/>
      <c r="H108" s="14"/>
      <c r="I108" s="14"/>
      <c r="J108" s="14"/>
      <c r="K108" s="14"/>
      <c r="L108" s="9"/>
    </row>
    <row r="109" spans="1:15" s="12" customFormat="1" ht="18.75" x14ac:dyDescent="0.3">
      <c r="A109" s="18"/>
      <c r="B109" s="13"/>
      <c r="D109" s="14"/>
      <c r="E109" s="14"/>
      <c r="F109" s="14"/>
      <c r="G109" s="14"/>
      <c r="H109" s="14"/>
      <c r="I109" s="14"/>
      <c r="J109" s="14"/>
      <c r="K109" s="14"/>
      <c r="L109" s="9"/>
    </row>
    <row r="110" spans="1:15" s="12" customFormat="1" ht="9" customHeight="1" x14ac:dyDescent="0.25">
      <c r="A110" s="18"/>
      <c r="B110" s="13"/>
      <c r="D110" s="14"/>
      <c r="E110" s="14"/>
      <c r="F110" s="14"/>
      <c r="G110" s="14"/>
      <c r="H110" s="14"/>
      <c r="I110" s="14"/>
      <c r="J110" s="14"/>
      <c r="K110" s="14"/>
    </row>
    <row r="111" spans="1:15" s="12" customFormat="1" ht="18.75" hidden="1" customHeight="1" x14ac:dyDescent="0.25">
      <c r="A111" s="18"/>
      <c r="B111" s="13"/>
      <c r="D111" s="14"/>
      <c r="E111" s="14"/>
      <c r="F111" s="14"/>
      <c r="G111" s="14"/>
      <c r="H111" s="14"/>
      <c r="I111" s="14"/>
      <c r="J111" s="14"/>
      <c r="K111" s="14"/>
    </row>
    <row r="112" spans="1:15" ht="18.75" hidden="1" customHeight="1" x14ac:dyDescent="0.2"/>
    <row r="113" ht="18.75" hidden="1" customHeight="1" x14ac:dyDescent="0.2"/>
  </sheetData>
  <mergeCells count="45">
    <mergeCell ref="L103:O103"/>
    <mergeCell ref="D5:O5"/>
    <mergeCell ref="A87:A91"/>
    <mergeCell ref="B87:B91"/>
    <mergeCell ref="A37:A41"/>
    <mergeCell ref="B37:B41"/>
    <mergeCell ref="B47:B51"/>
    <mergeCell ref="A52:A56"/>
    <mergeCell ref="B52:B56"/>
    <mergeCell ref="A57:A61"/>
    <mergeCell ref="B57:B61"/>
    <mergeCell ref="A92:A96"/>
    <mergeCell ref="B92:B96"/>
    <mergeCell ref="A77:A81"/>
    <mergeCell ref="B77:B81"/>
    <mergeCell ref="B22:B26"/>
    <mergeCell ref="A3:O3"/>
    <mergeCell ref="A97:A101"/>
    <mergeCell ref="B97:B101"/>
    <mergeCell ref="A27:A31"/>
    <mergeCell ref="B27:B31"/>
    <mergeCell ref="A32:A36"/>
    <mergeCell ref="B32:B36"/>
    <mergeCell ref="A72:A76"/>
    <mergeCell ref="B72:B76"/>
    <mergeCell ref="A82:A86"/>
    <mergeCell ref="B82:B86"/>
    <mergeCell ref="A62:A66"/>
    <mergeCell ref="B62:B66"/>
    <mergeCell ref="M1:O1"/>
    <mergeCell ref="M2:O2"/>
    <mergeCell ref="I103:K103"/>
    <mergeCell ref="I106:J106"/>
    <mergeCell ref="A103:C103"/>
    <mergeCell ref="G1:K1"/>
    <mergeCell ref="A5:A6"/>
    <mergeCell ref="B5:B6"/>
    <mergeCell ref="C5:C6"/>
    <mergeCell ref="G2:K2"/>
    <mergeCell ref="A47:A51"/>
    <mergeCell ref="A7:A11"/>
    <mergeCell ref="B7:B11"/>
    <mergeCell ref="A17:A21"/>
    <mergeCell ref="B17:B21"/>
    <mergeCell ref="A22:A26"/>
  </mergeCells>
  <pageMargins left="0.6692913385826772" right="0.15748031496062992" top="1.0629921259842521" bottom="0.15748031496062992" header="0.15748031496062992" footer="0"/>
  <pageSetup paperSize="9" scale="63" orientation="landscape" r:id="rId1"/>
  <headerFooter differentFirst="1">
    <oddHeader>&amp;C&amp;P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прил.3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Стахурлова В.М.</cp:lastModifiedBy>
  <cp:lastPrinted>2020-11-02T07:28:21Z</cp:lastPrinted>
  <dcterms:created xsi:type="dcterms:W3CDTF">2005-05-11T09:34:44Z</dcterms:created>
  <dcterms:modified xsi:type="dcterms:W3CDTF">2020-11-02T13:11:44Z</dcterms:modified>
</cp:coreProperties>
</file>