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.A.Safonova\Desktop\ПРИЛОЖЕНИЯ К ПРОГНОЗУ 2022-2024\"/>
    </mc:Choice>
  </mc:AlternateContent>
  <bookViews>
    <workbookView xWindow="360" yWindow="1245" windowWidth="16995" windowHeight="7635"/>
  </bookViews>
  <sheets>
    <sheet name="2022-2024" sheetId="25" r:id="rId1"/>
  </sheets>
  <definedNames>
    <definedName name="_xlnm.Print_Area" localSheetId="0">'2022-2024'!$A$1:$H$57</definedName>
  </definedNames>
  <calcPr calcId="152511" refMode="R1C1"/>
</workbook>
</file>

<file path=xl/calcChain.xml><?xml version="1.0" encoding="utf-8"?>
<calcChain xmlns="http://schemas.openxmlformats.org/spreadsheetml/2006/main">
  <c r="F16" i="25" l="1"/>
  <c r="I52" i="25" l="1"/>
  <c r="I51" i="25"/>
  <c r="I50" i="25"/>
  <c r="I49" i="25"/>
  <c r="I48" i="25"/>
  <c r="I47" i="25"/>
  <c r="I46" i="25"/>
  <c r="I45" i="25"/>
  <c r="I44" i="25"/>
  <c r="I43" i="25"/>
  <c r="H34" i="25"/>
  <c r="H33" i="25" s="1"/>
  <c r="G34" i="25"/>
  <c r="F34" i="25"/>
  <c r="E34" i="25"/>
  <c r="D34" i="25"/>
  <c r="G33" i="25"/>
  <c r="F33" i="25"/>
  <c r="E33" i="25"/>
  <c r="D33" i="25"/>
  <c r="H28" i="25"/>
  <c r="H27" i="25" s="1"/>
  <c r="G28" i="25"/>
  <c r="G27" i="25" s="1"/>
  <c r="F28" i="25"/>
  <c r="F27" i="25" s="1"/>
  <c r="F39" i="25" s="1"/>
  <c r="E28" i="25"/>
  <c r="E27" i="25" s="1"/>
  <c r="D28" i="25"/>
  <c r="D27" i="25" s="1"/>
  <c r="H25" i="25"/>
  <c r="H24" i="25" s="1"/>
  <c r="H23" i="25" s="1"/>
  <c r="G25" i="25"/>
  <c r="G24" i="25" s="1"/>
  <c r="G23" i="25" s="1"/>
  <c r="F25" i="25"/>
  <c r="F24" i="25" s="1"/>
  <c r="F23" i="25" s="1"/>
  <c r="E25" i="25"/>
  <c r="E24" i="25" s="1"/>
  <c r="E23" i="25" s="1"/>
  <c r="D25" i="25"/>
  <c r="D24" i="25" s="1"/>
  <c r="E20" i="25"/>
  <c r="E19" i="25" s="1"/>
  <c r="D20" i="25"/>
  <c r="H19" i="25"/>
  <c r="G19" i="25"/>
  <c r="F19" i="25"/>
  <c r="D19" i="25"/>
  <c r="F22" i="25" l="1"/>
  <c r="H16" i="25"/>
  <c r="H38" i="25" s="1"/>
  <c r="E39" i="25"/>
  <c r="G39" i="25"/>
  <c r="G22" i="25"/>
  <c r="D39" i="25"/>
  <c r="H39" i="25"/>
  <c r="F38" i="25"/>
  <c r="G16" i="25"/>
  <c r="G38" i="25" s="1"/>
  <c r="H22" i="25"/>
  <c r="D23" i="25"/>
  <c r="D22" i="25"/>
  <c r="E22" i="25"/>
  <c r="E16" i="25"/>
  <c r="D16" i="25"/>
  <c r="G15" i="25" l="1"/>
  <c r="G13" i="25" s="1"/>
  <c r="G37" i="25"/>
  <c r="D38" i="25"/>
  <c r="D37" i="25" s="1"/>
  <c r="D15" i="25"/>
  <c r="D13" i="25" s="1"/>
  <c r="D41" i="25" s="1"/>
  <c r="H15" i="25"/>
  <c r="H13" i="25" s="1"/>
  <c r="H37" i="25"/>
  <c r="F15" i="25"/>
  <c r="F13" i="25" s="1"/>
  <c r="F37" i="25"/>
  <c r="E38" i="25"/>
  <c r="E37" i="25" s="1"/>
  <c r="E15" i="25"/>
  <c r="E13" i="25" s="1"/>
  <c r="G41" i="25" l="1"/>
  <c r="H41" i="25"/>
  <c r="F41" i="25"/>
  <c r="E41" i="25"/>
</calcChain>
</file>

<file path=xl/comments1.xml><?xml version="1.0" encoding="utf-8"?>
<comments xmlns="http://schemas.openxmlformats.org/spreadsheetml/2006/main">
  <authors>
    <author>Шестых Инна Михайловна</author>
  </authors>
  <commentList>
    <comment ref="D20" authorId="0" shapeId="0">
      <text>
        <r>
          <rPr>
            <sz val="9"/>
            <color indexed="81"/>
            <rFont val="Tahoma"/>
            <family val="2"/>
            <charset val="204"/>
          </rPr>
          <t xml:space="preserve">4 770 000 - факт
2 650 000 - перекредитация
</t>
        </r>
      </text>
    </comment>
    <comment ref="F20" authorId="0" shapeId="0">
      <text>
        <r>
          <rPr>
            <sz val="9"/>
            <color indexed="81"/>
            <rFont val="Tahoma"/>
            <family val="2"/>
            <charset val="204"/>
          </rPr>
          <t>3 000 000-все годовые контракты
1 850 000-на погаш-е УФК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204"/>
          </rPr>
          <t>3 000 000-все годовые контракты
1 950 000-на погаш-е УФК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204"/>
          </rPr>
          <t>3 000 000-все годовые контракты
2 080 000-на погаш-е УФК</t>
        </r>
      </text>
    </comment>
    <comment ref="E37" authorId="0" shapeId="0">
      <text>
        <r>
          <rPr>
            <sz val="9"/>
            <color indexed="81"/>
            <rFont val="Tahoma"/>
            <family val="2"/>
            <charset val="204"/>
          </rPr>
          <t>увеличилось за счет возврата с области в размере 428 480 тр</t>
        </r>
      </text>
    </comment>
  </commentList>
</comments>
</file>

<file path=xl/sharedStrings.xml><?xml version="1.0" encoding="utf-8"?>
<sst xmlns="http://schemas.openxmlformats.org/spreadsheetml/2006/main" count="66" uniqueCount="61">
  <si>
    <t xml:space="preserve">к решению Воронежской </t>
  </si>
  <si>
    <t>городской Думы</t>
  </si>
  <si>
    <t>тыс. рублей</t>
  </si>
  <si>
    <t>№ 
п/п</t>
  </si>
  <si>
    <t>Код бюджетной 
классификации</t>
  </si>
  <si>
    <t>Кредиты кредитных организаций  в валюте Российской Федерации</t>
  </si>
  <si>
    <t>000 01 02 00 00 00 0000 000</t>
  </si>
  <si>
    <t>в валюте Российской Федерации</t>
  </si>
  <si>
    <t>000 01 02 00 00 00 0000 700</t>
  </si>
  <si>
    <t>000 01 02 00 00 04 0000 710</t>
  </si>
  <si>
    <t xml:space="preserve"> в валюте Российской Федерации</t>
  </si>
  <si>
    <t>Погашение кредитов, предоставленных кредитными организациями</t>
  </si>
  <si>
    <t>000 01 02 00 00 00 0000 800</t>
  </si>
  <si>
    <t>000 01 02 00 00 04 0000 810</t>
  </si>
  <si>
    <t>000 01 03 00 00 00 0000 000</t>
  </si>
  <si>
    <t>бюджетный кредит на дороги (1077)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</si>
  <si>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</si>
  <si>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</si>
  <si>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юридическим лицам в валюте Российской Федерации</t>
  </si>
  <si>
    <t>000 01 06 05 01 00 0000 600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</si>
  <si>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</si>
  <si>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000 01 06 05 01 04 0000 640</t>
  </si>
  <si>
    <t>Изменение остатков средств на счетах по учету средств бюджетов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</si>
  <si>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</si>
  <si>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</si>
  <si>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 xml:space="preserve">ИТОГО "ИСТОЧНИКИ  ВНУТРЕННЕГО ФИНАНСИРОВАНИЯ </t>
  </si>
  <si>
    <t>000 01 00 00 00 00 0000 000</t>
  </si>
  <si>
    <t>ДЕФИЦИТА БЮДЖЕТА"</t>
  </si>
  <si>
    <t>Глава городского округа</t>
  </si>
  <si>
    <t>Председатель Воронежской</t>
  </si>
  <si>
    <t xml:space="preserve">город Воронеж                                                                                                                                                                   </t>
  </si>
  <si>
    <t xml:space="preserve">                           В.Ю. Кстенин</t>
  </si>
  <si>
    <t>В.Ф. Ходырев</t>
  </si>
  <si>
    <t>бюджетный кредит на частичное покрытие дефицита</t>
  </si>
  <si>
    <t>«Приложение № 3 к решению Воронежской городской Думы от ________ №       -IV
«О бюджете городского округа город Воронеж на 2020 год и на плановый период 2021 и 2022 годов»</t>
  </si>
  <si>
    <t>2022 год</t>
  </si>
  <si>
    <t>000 01 03 01 00 00 0000 700</t>
  </si>
  <si>
    <t>000 01 03 01 00 04 0000 710</t>
  </si>
  <si>
    <t>000 01 03 01 00 00 0000 800</t>
  </si>
  <si>
    <t>000 01 03 01 00 04 0000 810</t>
  </si>
  <si>
    <t>000 01 05 02 01 04 0000 510</t>
  </si>
  <si>
    <t>000 01 05 02 01 04 0000 610</t>
  </si>
  <si>
    <t>000 01 05 00 00 00 0000 000</t>
  </si>
  <si>
    <t>Приложение № 3</t>
  </si>
  <si>
    <t>Наименование источников внутреннего финансирования дефицита бюджета</t>
  </si>
  <si>
    <t>Привлечение кредитов от кредитных организаций</t>
  </si>
  <si>
    <t>из них бюджетные кредиты на пополнение остатка средств на едином счете бюджета</t>
  </si>
  <si>
    <t>2023 год</t>
  </si>
  <si>
    <t>2020 год (ожид)</t>
  </si>
  <si>
    <t>Бюджетные кредиты из других бюджетов бюджетной системы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</si>
  <si>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</si>
  <si>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</si>
  <si>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</si>
  <si>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</si>
  <si>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бюджетный кредит на покрытие временного кассового разрыва</t>
  </si>
  <si>
    <t>2024 год</t>
  </si>
  <si>
    <t>оценка 
2021 год</t>
  </si>
  <si>
    <t>Погашение городскими округами кредитов от кредитных организаций</t>
  </si>
  <si>
    <t>Привлечение городскими округами кредитов от кредитных организаций</t>
  </si>
  <si>
    <t>ИСТОЧНИКИ ВНУТРЕННЕГО ФИНАНСИРОВАНИЯ ДЕФИЦИТА БЮДЖЕТА 
ГОРОДСКОГО ОКРУГА ГОРОД ВОРОНЕЖ НА 2022 ГОД И НА ПЛАНОВЫЙ ПЕРИОД 2023 И 2024 ГОДОВ</t>
  </si>
  <si>
    <t xml:space="preserve">от                         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</si>
</sst>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(* #,##0.00_);_(* \(#,##0.00\);_(* &quot;-&quot;??_);_(@_)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b/>
      <sz val="14"/>
      <name val="Times New Roman"/>
      <family val="1"/>
    </font>
    <font>
      <b/>
      <sz val="10"/>
      <name val="Times New Roman"/>
      <family val="1"/>
      <charset val="204"/>
    </font>
    <font>
      <b/>
      <sz val="10"/>
      <name val="Times New Roman"/>
      <family val="1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Calibri"/>
      <family val="2"/>
      <charset val="204"/>
    </font>
    <font>
      <sz val="14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i/>
      <sz val="10"/>
      <name val="Times New Roman"/>
      <family val="1"/>
    </font>
    <font>
      <sz val="9"/>
      <color indexed="81"/>
      <name val="Tahoma"/>
      <family val="2"/>
      <charset val="204"/>
    </font>
    <font>
      <i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/>
    <xf numFmtId="0" fontId="5" fillId="0" borderId="0" xfId="0" applyFont="1"/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9" xfId="0" applyFont="1" applyFill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top"/>
    </xf>
    <xf numFmtId="164" fontId="6" fillId="0" borderId="4" xfId="0" applyNumberFormat="1" applyFont="1" applyFill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/>
    </xf>
    <xf numFmtId="0" fontId="8" fillId="0" borderId="5" xfId="0" applyFont="1" applyBorder="1" applyAlignment="1">
      <alignment horizontal="center" vertical="top"/>
    </xf>
    <xf numFmtId="164" fontId="8" fillId="0" borderId="2" xfId="0" applyNumberFormat="1" applyFont="1" applyFill="1" applyBorder="1" applyAlignment="1">
      <alignment horizontal="center" vertical="top"/>
    </xf>
    <xf numFmtId="0" fontId="8" fillId="0" borderId="0" xfId="0" applyFont="1"/>
    <xf numFmtId="0" fontId="7" fillId="0" borderId="1" xfId="0" applyFont="1" applyBorder="1" applyAlignment="1">
      <alignment horizontal="center" vertical="top"/>
    </xf>
    <xf numFmtId="0" fontId="7" fillId="0" borderId="12" xfId="0" applyFont="1" applyBorder="1" applyAlignment="1">
      <alignment vertical="top" wrapText="1"/>
    </xf>
    <xf numFmtId="164" fontId="2" fillId="0" borderId="2" xfId="1" applyNumberFormat="1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7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top"/>
    </xf>
    <xf numFmtId="164" fontId="2" fillId="0" borderId="5" xfId="0" applyNumberFormat="1" applyFont="1" applyBorder="1"/>
    <xf numFmtId="164" fontId="2" fillId="0" borderId="4" xfId="0" applyNumberFormat="1" applyFont="1" applyBorder="1"/>
    <xf numFmtId="164" fontId="10" fillId="0" borderId="0" xfId="0" applyNumberFormat="1" applyFont="1" applyAlignment="1">
      <alignment horizontal="right"/>
    </xf>
    <xf numFmtId="0" fontId="11" fillId="0" borderId="0" xfId="0" applyFont="1"/>
    <xf numFmtId="164" fontId="11" fillId="0" borderId="0" xfId="0" applyNumberFormat="1" applyFont="1"/>
    <xf numFmtId="3" fontId="2" fillId="0" borderId="0" xfId="0" applyNumberFormat="1" applyFont="1"/>
    <xf numFmtId="164" fontId="12" fillId="0" borderId="1" xfId="0" applyNumberFormat="1" applyFont="1" applyBorder="1" applyAlignment="1">
      <alignment horizontal="center" vertical="top"/>
    </xf>
    <xf numFmtId="164" fontId="12" fillId="0" borderId="4" xfId="0" applyNumberFormat="1" applyFont="1" applyBorder="1" applyAlignment="1">
      <alignment horizontal="center" vertical="top"/>
    </xf>
    <xf numFmtId="164" fontId="2" fillId="0" borderId="2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7" fillId="0" borderId="10" xfId="0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3" fontId="13" fillId="0" borderId="2" xfId="0" applyNumberFormat="1" applyFont="1" applyFill="1" applyBorder="1" applyAlignment="1" applyProtection="1">
      <alignment horizontal="center" vertical="top"/>
      <protection locked="0"/>
    </xf>
    <xf numFmtId="164" fontId="12" fillId="0" borderId="2" xfId="0" applyNumberFormat="1" applyFont="1" applyFill="1" applyBorder="1" applyAlignment="1">
      <alignment horizontal="center" vertical="top"/>
    </xf>
    <xf numFmtId="164" fontId="12" fillId="0" borderId="1" xfId="0" applyNumberFormat="1" applyFont="1" applyFill="1" applyBorder="1" applyAlignment="1">
      <alignment horizontal="center" vertical="top"/>
    </xf>
    <xf numFmtId="164" fontId="12" fillId="0" borderId="6" xfId="0" applyNumberFormat="1" applyFont="1" applyBorder="1" applyAlignment="1">
      <alignment horizontal="center" vertical="top"/>
    </xf>
    <xf numFmtId="3" fontId="13" fillId="0" borderId="8" xfId="0" applyNumberFormat="1" applyFont="1" applyBorder="1" applyAlignment="1">
      <alignment horizontal="center" vertical="top"/>
    </xf>
    <xf numFmtId="3" fontId="12" fillId="0" borderId="2" xfId="0" applyNumberFormat="1" applyFont="1" applyFill="1" applyBorder="1" applyAlignment="1">
      <alignment horizontal="center" vertical="top"/>
    </xf>
    <xf numFmtId="3" fontId="12" fillId="0" borderId="1" xfId="0" applyNumberFormat="1" applyFont="1" applyBorder="1" applyAlignment="1">
      <alignment horizontal="center" vertical="top"/>
    </xf>
    <xf numFmtId="3" fontId="13" fillId="0" borderId="1" xfId="0" applyNumberFormat="1" applyFont="1" applyBorder="1" applyAlignment="1">
      <alignment horizontal="center" vertical="top"/>
    </xf>
    <xf numFmtId="3" fontId="13" fillId="0" borderId="4" xfId="0" applyNumberFormat="1" applyFont="1" applyBorder="1" applyAlignment="1">
      <alignment horizontal="center" vertical="top"/>
    </xf>
    <xf numFmtId="3" fontId="13" fillId="0" borderId="4" xfId="0" applyNumberFormat="1" applyFont="1" applyFill="1" applyBorder="1" applyAlignment="1">
      <alignment horizontal="center" vertical="top"/>
    </xf>
    <xf numFmtId="3" fontId="13" fillId="0" borderId="2" xfId="0" applyNumberFormat="1" applyFont="1" applyFill="1" applyBorder="1" applyAlignment="1">
      <alignment horizontal="center" vertical="top"/>
    </xf>
    <xf numFmtId="3" fontId="12" fillId="0" borderId="2" xfId="0" applyNumberFormat="1" applyFont="1" applyBorder="1" applyAlignment="1">
      <alignment horizontal="center" vertical="top"/>
    </xf>
    <xf numFmtId="164" fontId="12" fillId="0" borderId="2" xfId="0" applyNumberFormat="1" applyFont="1" applyBorder="1" applyAlignment="1">
      <alignment horizontal="center" vertical="top"/>
    </xf>
    <xf numFmtId="3" fontId="16" fillId="0" borderId="2" xfId="0" applyNumberFormat="1" applyFont="1" applyFill="1" applyBorder="1" applyAlignment="1">
      <alignment horizontal="center" vertical="top"/>
    </xf>
    <xf numFmtId="3" fontId="13" fillId="0" borderId="2" xfId="1" applyNumberFormat="1" applyFont="1" applyBorder="1" applyAlignment="1">
      <alignment horizontal="center" vertical="top"/>
    </xf>
    <xf numFmtId="3" fontId="12" fillId="0" borderId="2" xfId="1" applyNumberFormat="1" applyFont="1" applyBorder="1" applyAlignment="1">
      <alignment horizontal="center" vertical="top"/>
    </xf>
    <xf numFmtId="164" fontId="12" fillId="0" borderId="2" xfId="1" applyNumberFormat="1" applyFont="1" applyBorder="1" applyAlignment="1">
      <alignment horizontal="center" vertical="top"/>
    </xf>
    <xf numFmtId="164" fontId="12" fillId="0" borderId="5" xfId="0" applyNumberFormat="1" applyFont="1" applyBorder="1"/>
    <xf numFmtId="164" fontId="2" fillId="0" borderId="4" xfId="0" applyNumberFormat="1" applyFont="1" applyBorder="1" applyAlignment="1">
      <alignment horizontal="center" vertical="top"/>
    </xf>
    <xf numFmtId="164" fontId="14" fillId="0" borderId="2" xfId="0" applyNumberFormat="1" applyFont="1" applyFill="1" applyBorder="1" applyAlignment="1">
      <alignment horizontal="center" vertical="top"/>
    </xf>
    <xf numFmtId="0" fontId="14" fillId="0" borderId="5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center" vertical="top"/>
    </xf>
    <xf numFmtId="164" fontId="2" fillId="0" borderId="0" xfId="0" applyNumberFormat="1" applyFont="1" applyFill="1"/>
    <xf numFmtId="3" fontId="2" fillId="0" borderId="0" xfId="0" applyNumberFormat="1" applyFont="1" applyFill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right" wrapText="1"/>
    </xf>
    <xf numFmtId="0" fontId="0" fillId="0" borderId="0" xfId="0" applyAlignment="1"/>
    <xf numFmtId="0" fontId="2" fillId="0" borderId="0" xfId="0" applyFont="1"/>
    <xf numFmtId="164" fontId="13" fillId="0" borderId="2" xfId="0" applyNumberFormat="1" applyFont="1" applyFill="1" applyBorder="1" applyAlignment="1" applyProtection="1">
      <alignment horizontal="center" vertical="top"/>
      <protection locked="0"/>
    </xf>
    <xf numFmtId="164" fontId="13" fillId="0" borderId="8" xfId="0" applyNumberFormat="1" applyFont="1" applyBorder="1" applyAlignment="1">
      <alignment horizontal="center" vertical="top"/>
    </xf>
    <xf numFmtId="164" fontId="13" fillId="0" borderId="1" xfId="0" applyNumberFormat="1" applyFont="1" applyBorder="1" applyAlignment="1">
      <alignment horizontal="center" vertical="top"/>
    </xf>
    <xf numFmtId="164" fontId="13" fillId="0" borderId="4" xfId="0" applyNumberFormat="1" applyFont="1" applyBorder="1" applyAlignment="1">
      <alignment horizontal="center" vertical="top"/>
    </xf>
    <xf numFmtId="164" fontId="13" fillId="0" borderId="4" xfId="0" applyNumberFormat="1" applyFont="1" applyFill="1" applyBorder="1" applyAlignment="1">
      <alignment horizontal="center" vertical="top"/>
    </xf>
    <xf numFmtId="164" fontId="13" fillId="0" borderId="2" xfId="0" applyNumberFormat="1" applyFont="1" applyFill="1" applyBorder="1" applyAlignment="1">
      <alignment horizontal="center" vertical="top"/>
    </xf>
    <xf numFmtId="164" fontId="16" fillId="0" borderId="2" xfId="0" applyNumberFormat="1" applyFont="1" applyBorder="1" applyAlignment="1">
      <alignment horizontal="center" vertical="top"/>
    </xf>
    <xf numFmtId="164" fontId="16" fillId="0" borderId="2" xfId="0" applyNumberFormat="1" applyFont="1" applyFill="1" applyBorder="1" applyAlignment="1">
      <alignment horizontal="center" vertical="top"/>
    </xf>
    <xf numFmtId="164" fontId="13" fillId="0" borderId="2" xfId="1" applyNumberFormat="1" applyFont="1" applyBorder="1" applyAlignment="1">
      <alignment horizontal="center" vertical="top"/>
    </xf>
    <xf numFmtId="3" fontId="7" fillId="0" borderId="2" xfId="0" applyNumberFormat="1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3" fontId="7" fillId="0" borderId="4" xfId="0" applyNumberFormat="1" applyFont="1" applyBorder="1" applyAlignment="1">
      <alignment horizontal="center" vertical="top"/>
    </xf>
    <xf numFmtId="3" fontId="6" fillId="0" borderId="2" xfId="0" applyNumberFormat="1" applyFont="1" applyFill="1" applyBorder="1" applyAlignment="1">
      <alignment horizontal="center" vertical="top"/>
    </xf>
    <xf numFmtId="3" fontId="2" fillId="0" borderId="2" xfId="0" applyNumberFormat="1" applyFont="1" applyFill="1" applyBorder="1" applyAlignment="1">
      <alignment horizontal="center" vertical="top"/>
    </xf>
    <xf numFmtId="3" fontId="7" fillId="0" borderId="2" xfId="0" applyNumberFormat="1" applyFont="1" applyFill="1" applyBorder="1" applyAlignment="1">
      <alignment horizontal="center" vertical="top"/>
    </xf>
    <xf numFmtId="3" fontId="2" fillId="0" borderId="2" xfId="0" applyNumberFormat="1" applyFont="1" applyBorder="1" applyAlignment="1">
      <alignment horizontal="center" vertical="top"/>
    </xf>
    <xf numFmtId="3" fontId="6" fillId="0" borderId="2" xfId="1" applyNumberFormat="1" applyFont="1" applyBorder="1" applyAlignment="1">
      <alignment horizontal="center" vertical="top"/>
    </xf>
    <xf numFmtId="3" fontId="7" fillId="0" borderId="2" xfId="1" applyNumberFormat="1" applyFont="1" applyBorder="1" applyAlignment="1">
      <alignment horizontal="center" vertical="top"/>
    </xf>
    <xf numFmtId="3" fontId="9" fillId="0" borderId="2" xfId="1" applyNumberFormat="1" applyFont="1" applyBorder="1" applyAlignment="1">
      <alignment horizontal="center" vertical="top"/>
    </xf>
    <xf numFmtId="3" fontId="2" fillId="0" borderId="2" xfId="1" applyNumberFormat="1" applyFont="1" applyBorder="1" applyAlignment="1">
      <alignment horizontal="center" vertical="top"/>
    </xf>
    <xf numFmtId="3" fontId="7" fillId="0" borderId="2" xfId="0" applyNumberFormat="1" applyFont="1" applyFill="1" applyBorder="1" applyAlignment="1" applyProtection="1">
      <alignment horizontal="center" vertical="top"/>
      <protection locked="0"/>
    </xf>
    <xf numFmtId="3" fontId="2" fillId="0" borderId="1" xfId="0" applyNumberFormat="1" applyFont="1" applyFill="1" applyBorder="1" applyAlignment="1">
      <alignment horizontal="center" vertical="top"/>
    </xf>
    <xf numFmtId="3" fontId="7" fillId="0" borderId="3" xfId="0" applyNumberFormat="1" applyFont="1" applyBorder="1" applyAlignment="1">
      <alignment horizontal="center" vertical="top"/>
    </xf>
    <xf numFmtId="3" fontId="6" fillId="0" borderId="4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 vertical="distributed"/>
    </xf>
    <xf numFmtId="16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Fill="1" applyAlignment="1">
      <alignment horizontal="center" vertical="top" wrapText="1"/>
    </xf>
    <xf numFmtId="164" fontId="4" fillId="0" borderId="0" xfId="0" applyNumberFormat="1" applyFont="1" applyAlignment="1">
      <alignment horizontal="right" wrapText="1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7"/>
  <sheetViews>
    <sheetView showZeros="0" tabSelected="1" view="pageBreakPreview" topLeftCell="A21" zoomScaleNormal="100" zoomScaleSheetLayoutView="100" workbookViewId="0">
      <selection activeCell="I37" sqref="I37"/>
    </sheetView>
  </sheetViews>
  <sheetFormatPr defaultRowHeight="12.75" x14ac:dyDescent="0.2"/>
  <cols>
    <col min="1" max="1" width="6" style="91" customWidth="1"/>
    <col min="2" max="2" width="98.5703125" style="1" customWidth="1"/>
    <col min="3" max="3" width="25.42578125" style="91" customWidth="1"/>
    <col min="4" max="5" width="13.7109375" style="3" hidden="1" customWidth="1"/>
    <col min="6" max="7" width="13.7109375" style="3" customWidth="1"/>
    <col min="8" max="8" width="12" style="91" customWidth="1"/>
    <col min="9" max="9" width="12.5703125" style="91" bestFit="1" customWidth="1"/>
    <col min="10" max="16384" width="9.140625" style="91"/>
  </cols>
  <sheetData>
    <row r="1" spans="1:11" ht="15.75" x14ac:dyDescent="0.25">
      <c r="D1" s="91"/>
      <c r="F1" s="116" t="s">
        <v>43</v>
      </c>
      <c r="G1" s="116"/>
      <c r="H1" s="116"/>
    </row>
    <row r="2" spans="1:11" ht="15.75" customHeight="1" x14ac:dyDescent="0.2">
      <c r="D2" s="91"/>
      <c r="F2" s="117" t="s">
        <v>0</v>
      </c>
      <c r="G2" s="117"/>
      <c r="H2" s="117"/>
    </row>
    <row r="3" spans="1:11" ht="15.75" x14ac:dyDescent="0.25">
      <c r="D3" s="91"/>
      <c r="F3" s="118" t="s">
        <v>1</v>
      </c>
      <c r="G3" s="118"/>
      <c r="H3" s="118"/>
    </row>
    <row r="4" spans="1:11" ht="20.25" customHeight="1" x14ac:dyDescent="0.25">
      <c r="D4" s="91"/>
      <c r="F4" s="118" t="s">
        <v>60</v>
      </c>
      <c r="G4" s="118"/>
      <c r="H4" s="118"/>
    </row>
    <row r="5" spans="1:11" ht="4.5" customHeight="1" x14ac:dyDescent="0.25">
      <c r="C5" s="2"/>
    </row>
    <row r="6" spans="1:11" s="4" customFormat="1" ht="30.75" hidden="1" customHeight="1" x14ac:dyDescent="0.2">
      <c r="A6" s="120" t="s">
        <v>34</v>
      </c>
      <c r="B6" s="120"/>
      <c r="C6" s="120"/>
      <c r="D6" s="120"/>
      <c r="E6" s="120"/>
      <c r="F6" s="120"/>
      <c r="G6" s="87"/>
    </row>
    <row r="7" spans="1:11" ht="36.75" customHeight="1" x14ac:dyDescent="0.2">
      <c r="A7" s="125" t="s">
        <v>59</v>
      </c>
      <c r="B7" s="125"/>
      <c r="C7" s="125"/>
      <c r="D7" s="125"/>
      <c r="E7" s="125"/>
      <c r="F7" s="125"/>
      <c r="G7" s="125"/>
      <c r="H7" s="125"/>
    </row>
    <row r="8" spans="1:11" ht="6" customHeight="1" x14ac:dyDescent="0.3">
      <c r="A8" s="88"/>
      <c r="B8" s="88"/>
      <c r="C8" s="88"/>
      <c r="D8" s="88"/>
      <c r="E8" s="88"/>
      <c r="F8" s="88"/>
      <c r="G8" s="88"/>
      <c r="H8" s="5"/>
    </row>
    <row r="9" spans="1:11" ht="13.5" customHeight="1" x14ac:dyDescent="0.3">
      <c r="A9" s="6"/>
      <c r="B9" s="6"/>
      <c r="D9" s="91"/>
      <c r="E9" s="121"/>
      <c r="F9" s="121"/>
      <c r="G9" s="89" t="s">
        <v>2</v>
      </c>
      <c r="H9" s="5"/>
    </row>
    <row r="10" spans="1:11" ht="3.75" hidden="1" customHeight="1" x14ac:dyDescent="0.2"/>
    <row r="11" spans="1:11" hidden="1" x14ac:dyDescent="0.2">
      <c r="A11" s="7"/>
      <c r="B11" s="8"/>
      <c r="C11" s="7"/>
    </row>
    <row r="12" spans="1:11" ht="27" customHeight="1" x14ac:dyDescent="0.2">
      <c r="A12" s="10" t="s">
        <v>3</v>
      </c>
      <c r="B12" s="11" t="s">
        <v>44</v>
      </c>
      <c r="C12" s="11" t="s">
        <v>4</v>
      </c>
      <c r="D12" s="12" t="s">
        <v>48</v>
      </c>
      <c r="E12" s="85" t="s">
        <v>56</v>
      </c>
      <c r="F12" s="12" t="s">
        <v>35</v>
      </c>
      <c r="G12" s="12" t="s">
        <v>47</v>
      </c>
      <c r="H12" s="12" t="s">
        <v>55</v>
      </c>
      <c r="I12" s="84"/>
      <c r="J12" s="53"/>
      <c r="K12" s="53"/>
    </row>
    <row r="13" spans="1:11" x14ac:dyDescent="0.2">
      <c r="A13" s="13">
        <v>1</v>
      </c>
      <c r="B13" s="14" t="s">
        <v>5</v>
      </c>
      <c r="C13" s="15" t="s">
        <v>6</v>
      </c>
      <c r="D13" s="68">
        <f>D15-D19</f>
        <v>735750</v>
      </c>
      <c r="E13" s="94">
        <f>E15-E19</f>
        <v>1241565.4000000004</v>
      </c>
      <c r="F13" s="101">
        <f>F15-F19</f>
        <v>650000</v>
      </c>
      <c r="G13" s="101">
        <f>G15-G19</f>
        <v>-120000</v>
      </c>
      <c r="H13" s="101">
        <f>H15-H19</f>
        <v>-140000</v>
      </c>
      <c r="I13" s="83"/>
      <c r="J13" s="3"/>
      <c r="K13" s="3"/>
    </row>
    <row r="14" spans="1:11" x14ac:dyDescent="0.2">
      <c r="A14" s="16"/>
      <c r="B14" s="17" t="s">
        <v>45</v>
      </c>
      <c r="C14" s="18"/>
      <c r="D14" s="54"/>
      <c r="E14" s="54"/>
      <c r="F14" s="102"/>
      <c r="G14" s="102"/>
      <c r="H14" s="102"/>
      <c r="I14" s="83"/>
      <c r="J14" s="3"/>
      <c r="K14" s="3"/>
    </row>
    <row r="15" spans="1:11" x14ac:dyDescent="0.2">
      <c r="A15" s="16"/>
      <c r="B15" s="14" t="s">
        <v>7</v>
      </c>
      <c r="C15" s="15" t="s">
        <v>8</v>
      </c>
      <c r="D15" s="69">
        <f>D16</f>
        <v>8155750</v>
      </c>
      <c r="E15" s="95">
        <f>E16</f>
        <v>6991565.4000000004</v>
      </c>
      <c r="F15" s="103">
        <f>F16</f>
        <v>5500000</v>
      </c>
      <c r="G15" s="103">
        <f>G16</f>
        <v>4830000</v>
      </c>
      <c r="H15" s="103">
        <f>H16</f>
        <v>4940000</v>
      </c>
      <c r="I15" s="83"/>
      <c r="J15" s="3"/>
      <c r="K15" s="3"/>
    </row>
    <row r="16" spans="1:11" x14ac:dyDescent="0.2">
      <c r="A16" s="16"/>
      <c r="B16" s="19" t="s">
        <v>58</v>
      </c>
      <c r="C16" s="20" t="s">
        <v>9</v>
      </c>
      <c r="D16" s="67">
        <f>D20+D27+610056-D23-D33-105444</f>
        <v>8155750</v>
      </c>
      <c r="E16" s="63">
        <f>E20+E27+1349386-E23-E33-596444</f>
        <v>6991565.4000000004</v>
      </c>
      <c r="F16" s="102">
        <f>F20+F27+621608-F23-F33-57531-1</f>
        <v>5500000</v>
      </c>
      <c r="G16" s="102">
        <f>G20+G27+178551-G23-G33-58551</f>
        <v>4830000</v>
      </c>
      <c r="H16" s="102">
        <f>H20+H27+154103-H23-H33-54103</f>
        <v>4940000</v>
      </c>
      <c r="I16" s="83"/>
      <c r="J16" s="3"/>
      <c r="K16" s="3"/>
    </row>
    <row r="17" spans="1:11" x14ac:dyDescent="0.2">
      <c r="A17" s="16"/>
      <c r="B17" s="21" t="s">
        <v>10</v>
      </c>
      <c r="C17" s="22"/>
      <c r="D17" s="55"/>
      <c r="E17" s="55"/>
      <c r="F17" s="55"/>
      <c r="G17" s="79"/>
      <c r="H17" s="79"/>
      <c r="I17" s="83"/>
      <c r="J17" s="3"/>
      <c r="K17" s="3"/>
    </row>
    <row r="18" spans="1:11" x14ac:dyDescent="0.2">
      <c r="A18" s="16"/>
      <c r="B18" s="17" t="s">
        <v>11</v>
      </c>
      <c r="C18" s="18"/>
      <c r="D18" s="54"/>
      <c r="E18" s="54"/>
      <c r="F18" s="54"/>
      <c r="G18" s="9"/>
      <c r="H18" s="9"/>
      <c r="I18" s="83"/>
      <c r="J18" s="3"/>
      <c r="K18" s="3"/>
    </row>
    <row r="19" spans="1:11" x14ac:dyDescent="0.2">
      <c r="A19" s="16"/>
      <c r="B19" s="14" t="s">
        <v>7</v>
      </c>
      <c r="C19" s="15" t="s">
        <v>12</v>
      </c>
      <c r="D19" s="69">
        <f>D20</f>
        <v>7420000</v>
      </c>
      <c r="E19" s="95">
        <f>E20</f>
        <v>5750000</v>
      </c>
      <c r="F19" s="103">
        <f>F20</f>
        <v>4850000</v>
      </c>
      <c r="G19" s="103">
        <f>G20</f>
        <v>4950000</v>
      </c>
      <c r="H19" s="103">
        <f>H20</f>
        <v>5080000</v>
      </c>
      <c r="I19" s="83"/>
      <c r="J19" s="3"/>
      <c r="K19" s="3"/>
    </row>
    <row r="20" spans="1:11" x14ac:dyDescent="0.2">
      <c r="A20" s="16"/>
      <c r="B20" s="19" t="s">
        <v>57</v>
      </c>
      <c r="C20" s="20" t="s">
        <v>13</v>
      </c>
      <c r="D20" s="67">
        <f>4770000+2650000</f>
        <v>7420000</v>
      </c>
      <c r="E20" s="63">
        <f>5750000</f>
        <v>5750000</v>
      </c>
      <c r="F20" s="102">
        <v>4850000</v>
      </c>
      <c r="G20" s="102">
        <v>4950000</v>
      </c>
      <c r="H20" s="102">
        <v>5080000</v>
      </c>
      <c r="I20" s="83"/>
      <c r="J20" s="3"/>
      <c r="K20" s="3"/>
    </row>
    <row r="21" spans="1:11" ht="15" customHeight="1" x14ac:dyDescent="0.2">
      <c r="A21" s="23"/>
      <c r="B21" s="24" t="s">
        <v>10</v>
      </c>
      <c r="C21" s="25"/>
      <c r="D21" s="55"/>
      <c r="E21" s="55"/>
      <c r="F21" s="55"/>
      <c r="G21" s="79"/>
      <c r="H21" s="79"/>
      <c r="I21" s="83"/>
      <c r="J21" s="3"/>
      <c r="K21" s="3"/>
    </row>
    <row r="22" spans="1:11" ht="17.25" customHeight="1" x14ac:dyDescent="0.2">
      <c r="A22" s="26">
        <v>2</v>
      </c>
      <c r="B22" s="27" t="s">
        <v>49</v>
      </c>
      <c r="C22" s="28" t="s">
        <v>14</v>
      </c>
      <c r="D22" s="70">
        <f>D24-D27</f>
        <v>-233138</v>
      </c>
      <c r="E22" s="96">
        <f>E23-E27</f>
        <v>-492123.39999999991</v>
      </c>
      <c r="F22" s="115">
        <f>F23-F27</f>
        <v>-89924</v>
      </c>
      <c r="G22" s="29">
        <f>G23-G27</f>
        <v>0</v>
      </c>
      <c r="H22" s="29">
        <f>H23-H27</f>
        <v>0</v>
      </c>
      <c r="I22" s="83"/>
      <c r="J22" s="3"/>
      <c r="K22" s="3"/>
    </row>
    <row r="23" spans="1:11" ht="27.75" customHeight="1" x14ac:dyDescent="0.2">
      <c r="A23" s="16"/>
      <c r="B23" s="58" t="s">
        <v>50</v>
      </c>
      <c r="C23" s="30" t="s">
        <v>36</v>
      </c>
      <c r="D23" s="71">
        <f>D24</f>
        <v>1055000</v>
      </c>
      <c r="E23" s="97">
        <f>E24+E26</f>
        <v>1095457</v>
      </c>
      <c r="F23" s="104">
        <f>F24+F26</f>
        <v>925010</v>
      </c>
      <c r="G23" s="104">
        <f>G24+G26</f>
        <v>974477</v>
      </c>
      <c r="H23" s="104">
        <f>H24+H26</f>
        <v>1038517</v>
      </c>
      <c r="I23" s="83"/>
      <c r="J23" s="3"/>
      <c r="K23" s="3"/>
    </row>
    <row r="24" spans="1:11" ht="25.5" x14ac:dyDescent="0.2">
      <c r="A24" s="16"/>
      <c r="B24" s="31" t="s">
        <v>51</v>
      </c>
      <c r="C24" s="25" t="s">
        <v>37</v>
      </c>
      <c r="D24" s="66">
        <f>D25+D26</f>
        <v>1055000</v>
      </c>
      <c r="E24" s="62">
        <f>E25</f>
        <v>791157</v>
      </c>
      <c r="F24" s="105">
        <f>F25</f>
        <v>925010</v>
      </c>
      <c r="G24" s="105">
        <f>G25</f>
        <v>974477</v>
      </c>
      <c r="H24" s="105">
        <f>H25</f>
        <v>1038517</v>
      </c>
      <c r="I24" s="83"/>
      <c r="J24" s="3"/>
      <c r="K24" s="3"/>
    </row>
    <row r="25" spans="1:11" x14ac:dyDescent="0.2">
      <c r="A25" s="16"/>
      <c r="B25" s="32" t="s">
        <v>46</v>
      </c>
      <c r="C25" s="25"/>
      <c r="D25" s="66">
        <f>D29</f>
        <v>805000</v>
      </c>
      <c r="E25" s="62">
        <f>E29</f>
        <v>791157</v>
      </c>
      <c r="F25" s="105">
        <f>F29</f>
        <v>925010</v>
      </c>
      <c r="G25" s="105">
        <f>G29</f>
        <v>974477</v>
      </c>
      <c r="H25" s="105">
        <f>H29</f>
        <v>1038517</v>
      </c>
      <c r="I25" s="83"/>
      <c r="J25" s="3"/>
      <c r="K25" s="3"/>
    </row>
    <row r="26" spans="1:11" hidden="1" x14ac:dyDescent="0.2">
      <c r="A26" s="16"/>
      <c r="B26" s="59" t="s">
        <v>54</v>
      </c>
      <c r="C26" s="25"/>
      <c r="D26" s="66">
        <v>250000</v>
      </c>
      <c r="E26" s="62">
        <v>304300</v>
      </c>
      <c r="F26" s="56"/>
      <c r="G26" s="56"/>
      <c r="H26" s="56"/>
      <c r="I26" s="83"/>
      <c r="J26" s="3"/>
      <c r="K26" s="3"/>
    </row>
    <row r="27" spans="1:11" ht="27" customHeight="1" x14ac:dyDescent="0.2">
      <c r="A27" s="16"/>
      <c r="B27" s="58" t="s">
        <v>52</v>
      </c>
      <c r="C27" s="30" t="s">
        <v>38</v>
      </c>
      <c r="D27" s="71">
        <f>D28</f>
        <v>1288138</v>
      </c>
      <c r="E27" s="97">
        <f>E28</f>
        <v>1587580.4</v>
      </c>
      <c r="F27" s="106">
        <f>F28</f>
        <v>1014934</v>
      </c>
      <c r="G27" s="106">
        <f>G28</f>
        <v>974477</v>
      </c>
      <c r="H27" s="106">
        <f>H28</f>
        <v>1038517</v>
      </c>
      <c r="I27" s="83"/>
      <c r="J27" s="3"/>
      <c r="K27" s="3"/>
    </row>
    <row r="28" spans="1:11" ht="25.5" x14ac:dyDescent="0.2">
      <c r="A28" s="33"/>
      <c r="B28" s="34" t="s">
        <v>53</v>
      </c>
      <c r="C28" s="25" t="s">
        <v>39</v>
      </c>
      <c r="D28" s="72">
        <f>D29+D30+D32+D31</f>
        <v>1288138</v>
      </c>
      <c r="E28" s="73">
        <f>E29+E30+E32+E31</f>
        <v>1587580.4</v>
      </c>
      <c r="F28" s="107">
        <f>F29+F30+F32</f>
        <v>1014934</v>
      </c>
      <c r="G28" s="107">
        <f>G29+G30+G32</f>
        <v>974477</v>
      </c>
      <c r="H28" s="107">
        <f>H29+H30+H32</f>
        <v>1038517</v>
      </c>
      <c r="I28" s="83"/>
      <c r="J28" s="3"/>
      <c r="K28" s="3"/>
    </row>
    <row r="29" spans="1:11" x14ac:dyDescent="0.2">
      <c r="A29" s="16"/>
      <c r="B29" s="32" t="s">
        <v>46</v>
      </c>
      <c r="C29" s="25"/>
      <c r="D29" s="66">
        <v>805000</v>
      </c>
      <c r="E29" s="62">
        <v>791157</v>
      </c>
      <c r="F29" s="105">
        <v>925010</v>
      </c>
      <c r="G29" s="105">
        <v>974477</v>
      </c>
      <c r="H29" s="105">
        <v>1038517</v>
      </c>
      <c r="I29" s="83"/>
      <c r="J29" s="3"/>
      <c r="K29" s="3"/>
    </row>
    <row r="30" spans="1:11" s="38" customFormat="1" ht="13.5" hidden="1" customHeight="1" x14ac:dyDescent="0.2">
      <c r="A30" s="35"/>
      <c r="B30" s="60" t="s">
        <v>15</v>
      </c>
      <c r="C30" s="36"/>
      <c r="D30" s="72">
        <v>233138</v>
      </c>
      <c r="E30" s="98">
        <v>89923.4</v>
      </c>
      <c r="F30" s="37">
        <v>89924</v>
      </c>
      <c r="G30" s="80"/>
      <c r="H30" s="80"/>
      <c r="I30" s="83"/>
      <c r="J30" s="3"/>
      <c r="K30" s="3"/>
    </row>
    <row r="31" spans="1:11" s="38" customFormat="1" ht="13.5" hidden="1" customHeight="1" x14ac:dyDescent="0.2">
      <c r="A31" s="35"/>
      <c r="B31" s="81" t="s">
        <v>33</v>
      </c>
      <c r="C31" s="82"/>
      <c r="D31" s="62">
        <v>250000</v>
      </c>
      <c r="E31" s="62">
        <v>402200</v>
      </c>
      <c r="F31" s="37"/>
      <c r="G31" s="80"/>
      <c r="H31" s="80"/>
      <c r="I31" s="83"/>
      <c r="J31" s="3"/>
      <c r="K31" s="3"/>
    </row>
    <row r="32" spans="1:11" s="38" customFormat="1" ht="15" hidden="1" customHeight="1" x14ac:dyDescent="0.2">
      <c r="A32" s="35"/>
      <c r="B32" s="81" t="s">
        <v>54</v>
      </c>
      <c r="C32" s="36"/>
      <c r="D32" s="74"/>
      <c r="E32" s="99">
        <v>304300</v>
      </c>
      <c r="F32" s="37"/>
      <c r="G32" s="80"/>
      <c r="H32" s="80"/>
      <c r="I32" s="83"/>
      <c r="J32" s="3"/>
      <c r="K32" s="3"/>
    </row>
    <row r="33" spans="1:11" ht="16.5" customHeight="1" x14ac:dyDescent="0.2">
      <c r="A33" s="39">
        <v>3</v>
      </c>
      <c r="B33" s="40" t="s">
        <v>16</v>
      </c>
      <c r="C33" s="28" t="s">
        <v>17</v>
      </c>
      <c r="D33" s="75">
        <f>D35</f>
        <v>2000</v>
      </c>
      <c r="E33" s="100">
        <f t="shared" ref="D33:H34" si="0">E34</f>
        <v>3500</v>
      </c>
      <c r="F33" s="108">
        <f t="shared" si="0"/>
        <v>4000</v>
      </c>
      <c r="G33" s="109">
        <f t="shared" si="0"/>
        <v>240000</v>
      </c>
      <c r="H33" s="109">
        <f t="shared" si="0"/>
        <v>240000</v>
      </c>
      <c r="I33" s="83"/>
      <c r="J33" s="3"/>
      <c r="K33" s="3"/>
    </row>
    <row r="34" spans="1:11" ht="16.5" customHeight="1" x14ac:dyDescent="0.2">
      <c r="A34" s="13"/>
      <c r="B34" s="21" t="s">
        <v>18</v>
      </c>
      <c r="C34" s="42" t="s">
        <v>19</v>
      </c>
      <c r="D34" s="76">
        <f t="shared" si="0"/>
        <v>2000</v>
      </c>
      <c r="E34" s="77">
        <f t="shared" si="0"/>
        <v>3500</v>
      </c>
      <c r="F34" s="110">
        <f t="shared" si="0"/>
        <v>4000</v>
      </c>
      <c r="G34" s="111">
        <f t="shared" si="0"/>
        <v>240000</v>
      </c>
      <c r="H34" s="111">
        <f t="shared" si="0"/>
        <v>240000</v>
      </c>
      <c r="I34" s="83"/>
      <c r="J34" s="3"/>
      <c r="K34" s="3"/>
    </row>
    <row r="35" spans="1:11" ht="29.25" customHeight="1" x14ac:dyDescent="0.2">
      <c r="A35" s="16"/>
      <c r="B35" s="21" t="s">
        <v>20</v>
      </c>
      <c r="C35" s="25" t="s">
        <v>21</v>
      </c>
      <c r="D35" s="76">
        <v>2000</v>
      </c>
      <c r="E35" s="77">
        <v>3500</v>
      </c>
      <c r="F35" s="110">
        <v>4000</v>
      </c>
      <c r="G35" s="111">
        <v>240000</v>
      </c>
      <c r="H35" s="111">
        <v>240000</v>
      </c>
      <c r="I35" s="83"/>
      <c r="J35" s="3"/>
      <c r="K35" s="3"/>
    </row>
    <row r="36" spans="1:11" ht="63.75" hidden="1" customHeight="1" x14ac:dyDescent="0.2">
      <c r="A36" s="16"/>
      <c r="B36" s="21"/>
      <c r="C36" s="25"/>
      <c r="D36" s="77"/>
      <c r="E36" s="41"/>
      <c r="F36" s="111"/>
      <c r="G36" s="111"/>
      <c r="H36" s="111"/>
      <c r="I36" s="83"/>
      <c r="J36" s="3"/>
      <c r="K36" s="3"/>
    </row>
    <row r="37" spans="1:11" ht="15.75" customHeight="1" x14ac:dyDescent="0.2">
      <c r="A37" s="39">
        <v>4</v>
      </c>
      <c r="B37" s="43" t="s">
        <v>22</v>
      </c>
      <c r="C37" s="15" t="s">
        <v>42</v>
      </c>
      <c r="D37" s="61">
        <f>D39-D38</f>
        <v>105444</v>
      </c>
      <c r="E37" s="92">
        <f>E39-E38</f>
        <v>596444</v>
      </c>
      <c r="F37" s="112">
        <f>F39-F38</f>
        <v>58665</v>
      </c>
      <c r="G37" s="112">
        <f>G39-G38</f>
        <v>58551</v>
      </c>
      <c r="H37" s="112">
        <f>H39-H38</f>
        <v>54103</v>
      </c>
      <c r="I37" s="83"/>
      <c r="J37" s="3"/>
      <c r="K37" s="3"/>
    </row>
    <row r="38" spans="1:11" x14ac:dyDescent="0.2">
      <c r="A38" s="16"/>
      <c r="B38" s="44" t="s">
        <v>23</v>
      </c>
      <c r="C38" s="25" t="s">
        <v>40</v>
      </c>
      <c r="D38" s="62">
        <f>D16+D23+D33+24022881</f>
        <v>33235631</v>
      </c>
      <c r="E38" s="62">
        <f>E16+E23+E33+25517160.8</f>
        <v>33607683.200000003</v>
      </c>
      <c r="F38" s="56">
        <f>F16+F23+F33+26026195.88347</f>
        <v>32455205.883469999</v>
      </c>
      <c r="G38" s="56">
        <f>G16+G23+G33+24948657.08583</f>
        <v>30993134.085829999</v>
      </c>
      <c r="H38" s="105">
        <f>H16+H23+H33+25385697.96423</f>
        <v>31604214.964230001</v>
      </c>
      <c r="I38" s="83"/>
    </row>
    <row r="39" spans="1:11" x14ac:dyDescent="0.2">
      <c r="A39" s="23"/>
      <c r="B39" s="44" t="s">
        <v>24</v>
      </c>
      <c r="C39" s="25" t="s">
        <v>41</v>
      </c>
      <c r="D39" s="63">
        <f>D19+D27+24632937</f>
        <v>33341075</v>
      </c>
      <c r="E39" s="63">
        <f>E19+E27+26866546.8</f>
        <v>34204127.200000003</v>
      </c>
      <c r="F39" s="57">
        <f>F19+F27+26648936.88347</f>
        <v>32513870.883469999</v>
      </c>
      <c r="G39" s="57">
        <f>G19+G27+25127208.08583</f>
        <v>31051685.085829999</v>
      </c>
      <c r="H39" s="113">
        <f>H19+H27+25539800.96423</f>
        <v>31658317.964230001</v>
      </c>
      <c r="I39" s="83"/>
    </row>
    <row r="40" spans="1:11" ht="7.5" customHeight="1" x14ac:dyDescent="0.2">
      <c r="A40" s="16"/>
      <c r="B40" s="8"/>
      <c r="C40" s="45"/>
      <c r="D40" s="64"/>
      <c r="E40" s="64"/>
      <c r="F40" s="9"/>
      <c r="G40" s="9"/>
      <c r="H40" s="9"/>
      <c r="I40" s="83"/>
    </row>
    <row r="41" spans="1:11" ht="15" customHeight="1" x14ac:dyDescent="0.2">
      <c r="A41" s="16"/>
      <c r="B41" s="46" t="s">
        <v>25</v>
      </c>
      <c r="C41" s="47" t="s">
        <v>26</v>
      </c>
      <c r="D41" s="65">
        <f>D13+D22+D37+D33</f>
        <v>610056</v>
      </c>
      <c r="E41" s="93">
        <f>E13+E22+E37+E33</f>
        <v>1349386.0000000005</v>
      </c>
      <c r="F41" s="114">
        <f>F13+F22+F37+F33</f>
        <v>622741</v>
      </c>
      <c r="G41" s="114">
        <f>G13+G22+G37+G33</f>
        <v>178551</v>
      </c>
      <c r="H41" s="114">
        <f>H13+H22+H37+H33</f>
        <v>154103</v>
      </c>
      <c r="I41" s="83"/>
    </row>
    <row r="42" spans="1:11" ht="11.45" customHeight="1" x14ac:dyDescent="0.2">
      <c r="A42" s="23"/>
      <c r="B42" s="14" t="s">
        <v>27</v>
      </c>
      <c r="C42" s="22"/>
      <c r="D42" s="78"/>
      <c r="E42" s="48"/>
      <c r="F42" s="49"/>
      <c r="G42" s="49"/>
      <c r="H42" s="49"/>
      <c r="I42" s="83"/>
    </row>
    <row r="43" spans="1:11" hidden="1" x14ac:dyDescent="0.2">
      <c r="I43" s="83" t="e">
        <f>E43-#REF!</f>
        <v>#REF!</v>
      </c>
    </row>
    <row r="44" spans="1:11" hidden="1" x14ac:dyDescent="0.2">
      <c r="I44" s="83" t="e">
        <f>E44-#REF!</f>
        <v>#REF!</v>
      </c>
    </row>
    <row r="45" spans="1:11" hidden="1" x14ac:dyDescent="0.2">
      <c r="I45" s="83" t="e">
        <f>E45-#REF!</f>
        <v>#REF!</v>
      </c>
    </row>
    <row r="46" spans="1:11" hidden="1" x14ac:dyDescent="0.2">
      <c r="I46" s="83" t="e">
        <f>E46-#REF!</f>
        <v>#REF!</v>
      </c>
    </row>
    <row r="47" spans="1:11" hidden="1" x14ac:dyDescent="0.2">
      <c r="I47" s="83" t="e">
        <f>E47-#REF!</f>
        <v>#REF!</v>
      </c>
    </row>
    <row r="48" spans="1:11" hidden="1" x14ac:dyDescent="0.2">
      <c r="I48" s="83" t="e">
        <f>E48-#REF!</f>
        <v>#REF!</v>
      </c>
    </row>
    <row r="49" spans="1:9" ht="8.4499999999999993" hidden="1" customHeight="1" x14ac:dyDescent="0.2">
      <c r="I49" s="83" t="e">
        <f>E49-#REF!</f>
        <v>#REF!</v>
      </c>
    </row>
    <row r="50" spans="1:9" ht="6.6" hidden="1" customHeight="1" x14ac:dyDescent="0.2">
      <c r="I50" s="83" t="e">
        <f>E50-#REF!</f>
        <v>#REF!</v>
      </c>
    </row>
    <row r="51" spans="1:9" ht="6.75" hidden="1" customHeight="1" x14ac:dyDescent="0.2">
      <c r="I51" s="83" t="e">
        <f>E51-#REF!</f>
        <v>#REF!</v>
      </c>
    </row>
    <row r="52" spans="1:9" ht="6.75" hidden="1" customHeight="1" x14ac:dyDescent="0.2">
      <c r="I52" s="83" t="e">
        <f>E52-#REF!</f>
        <v>#REF!</v>
      </c>
    </row>
    <row r="53" spans="1:9" ht="14.25" customHeight="1" x14ac:dyDescent="0.2">
      <c r="F53" s="91"/>
      <c r="G53" s="50"/>
    </row>
    <row r="54" spans="1:9" s="51" customFormat="1" ht="17.25" customHeight="1" x14ac:dyDescent="0.3">
      <c r="A54" s="122" t="s">
        <v>28</v>
      </c>
      <c r="B54" s="123"/>
      <c r="C54" s="124" t="s">
        <v>29</v>
      </c>
      <c r="D54" s="124"/>
      <c r="E54" s="124"/>
      <c r="F54" s="124"/>
      <c r="G54" s="124"/>
      <c r="H54" s="124"/>
    </row>
    <row r="55" spans="1:9" s="51" customFormat="1" ht="17.25" customHeight="1" x14ac:dyDescent="0.3">
      <c r="A55" s="119" t="s">
        <v>30</v>
      </c>
      <c r="B55" s="119"/>
      <c r="C55" s="124" t="s">
        <v>1</v>
      </c>
      <c r="D55" s="124"/>
      <c r="E55" s="124"/>
      <c r="F55" s="124"/>
      <c r="G55" s="124"/>
      <c r="H55" s="124"/>
      <c r="I55" s="52"/>
    </row>
    <row r="56" spans="1:9" s="51" customFormat="1" ht="9.75" customHeight="1" x14ac:dyDescent="0.3">
      <c r="A56" s="86"/>
      <c r="B56" s="86"/>
      <c r="C56" s="90"/>
      <c r="D56" s="52"/>
      <c r="E56" s="52"/>
      <c r="F56" s="52"/>
      <c r="G56" s="52"/>
    </row>
    <row r="57" spans="1:9" s="51" customFormat="1" ht="17.25" customHeight="1" x14ac:dyDescent="0.3">
      <c r="A57" s="119" t="s">
        <v>31</v>
      </c>
      <c r="B57" s="119"/>
      <c r="C57" s="124" t="s">
        <v>32</v>
      </c>
      <c r="D57" s="124"/>
      <c r="E57" s="124"/>
      <c r="F57" s="124"/>
      <c r="G57" s="124"/>
      <c r="H57" s="124"/>
    </row>
    <row r="69" spans="1:14" s="3" customFormat="1" x14ac:dyDescent="0.2">
      <c r="A69" s="91"/>
      <c r="B69" s="1"/>
      <c r="C69" s="91"/>
      <c r="H69" s="91"/>
      <c r="I69" s="91"/>
      <c r="J69" s="91"/>
      <c r="K69" s="91"/>
      <c r="L69" s="91"/>
      <c r="M69" s="91"/>
      <c r="N69" s="91"/>
    </row>
    <row r="73" spans="1:14" s="3" customFormat="1" x14ac:dyDescent="0.2">
      <c r="A73" s="91"/>
      <c r="B73" s="1"/>
      <c r="C73" s="91"/>
      <c r="H73" s="91"/>
      <c r="I73" s="91"/>
      <c r="J73" s="91"/>
      <c r="K73" s="91"/>
      <c r="L73" s="91"/>
      <c r="M73" s="91"/>
      <c r="N73" s="91"/>
    </row>
    <row r="74" spans="1:14" s="3" customFormat="1" x14ac:dyDescent="0.2">
      <c r="A74" s="91"/>
      <c r="B74" s="1"/>
      <c r="C74" s="91"/>
      <c r="H74" s="91"/>
      <c r="I74" s="91"/>
      <c r="J74" s="91"/>
      <c r="K74" s="91"/>
      <c r="L74" s="91"/>
      <c r="M74" s="91"/>
      <c r="N74" s="91"/>
    </row>
    <row r="77" spans="1:14" s="3" customFormat="1" x14ac:dyDescent="0.2">
      <c r="A77" s="91"/>
      <c r="B77" s="1"/>
      <c r="C77" s="91"/>
      <c r="H77" s="91"/>
      <c r="I77" s="91"/>
      <c r="J77" s="91"/>
      <c r="K77" s="91"/>
      <c r="L77" s="91"/>
      <c r="M77" s="91"/>
      <c r="N77" s="91"/>
    </row>
  </sheetData>
  <mergeCells count="13">
    <mergeCell ref="F1:H1"/>
    <mergeCell ref="F2:H2"/>
    <mergeCell ref="F3:H3"/>
    <mergeCell ref="F4:H4"/>
    <mergeCell ref="A57:B57"/>
    <mergeCell ref="A6:F6"/>
    <mergeCell ref="E9:F9"/>
    <mergeCell ref="A54:B54"/>
    <mergeCell ref="A55:B55"/>
    <mergeCell ref="C54:H54"/>
    <mergeCell ref="C55:H55"/>
    <mergeCell ref="C57:H57"/>
    <mergeCell ref="A7:H7"/>
  </mergeCells>
  <printOptions horizontalCentered="1"/>
  <pageMargins left="0.78740157480314965" right="0.78740157480314965" top="1.3779527559055118" bottom="0.39370078740157483" header="0.31496062992125984" footer="0.31496062992125984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2022-2024</vt:lpstr>
      <vt:lpstr>'2022-2024'!Область_печати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E.N.Nesmachko</dc:creator>
  <cp:lastModifiedBy>Сафонова Ирина Александровна</cp:lastModifiedBy>
  <cp:lastPrinted>2021-11-11T07:52:38Z</cp:lastPrinted>
  <dcterms:created xsi:type="dcterms:W3CDTF">2018-04-13T07:14:35Z</dcterms:created>
  <dcterms:modified xsi:type="dcterms:W3CDTF">2021-11-12T12:31:45Z</dcterms:modified>
</cp:coreProperties>
</file>