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1340" windowHeight="6735" tabRatio="694"/>
  </bookViews>
  <sheets>
    <sheet name="прил.2" sheetId="52" r:id="rId1"/>
  </sheets>
  <definedNames>
    <definedName name="_xlnm.Print_Titles" localSheetId="0">прил.2!$5:$6</definedName>
  </definedNames>
  <calcPr calcId="145621"/>
</workbook>
</file>

<file path=xl/calcChain.xml><?xml version="1.0" encoding="utf-8"?>
<calcChain xmlns="http://schemas.openxmlformats.org/spreadsheetml/2006/main">
  <c r="M39" i="52" l="1"/>
  <c r="D117" i="52" l="1"/>
  <c r="D50" i="52"/>
  <c r="P10" i="52"/>
  <c r="D101" i="52"/>
  <c r="O9" i="52" l="1"/>
  <c r="O7" i="52"/>
  <c r="O39" i="52"/>
  <c r="L84" i="52" l="1"/>
  <c r="L26" i="52" l="1"/>
  <c r="L64" i="52" l="1"/>
  <c r="D94" i="52" l="1"/>
  <c r="M92" i="52"/>
  <c r="N92" i="52"/>
  <c r="N90" i="52" s="1"/>
  <c r="N88" i="52" s="1"/>
  <c r="O92" i="52"/>
  <c r="O90" i="52" s="1"/>
  <c r="O88" i="52" s="1"/>
  <c r="P92" i="52"/>
  <c r="P90" i="52" s="1"/>
  <c r="P88" i="52" s="1"/>
  <c r="O95" i="52"/>
  <c r="P95" i="52"/>
  <c r="N95" i="52" l="1"/>
  <c r="M95" i="52"/>
  <c r="M90" i="52" s="1"/>
  <c r="M88" i="52" s="1"/>
  <c r="D97" i="52"/>
  <c r="D115" i="52" l="1"/>
  <c r="M115" i="52" l="1"/>
  <c r="N115" i="52"/>
  <c r="M21" i="52"/>
  <c r="M51" i="52"/>
  <c r="N54" i="52"/>
  <c r="N48" i="52"/>
  <c r="L21" i="52"/>
  <c r="L115" i="52"/>
  <c r="M9" i="52" l="1"/>
  <c r="J87" i="52"/>
  <c r="I87" i="52"/>
  <c r="F87" i="52"/>
  <c r="D87" i="52" s="1"/>
  <c r="D84" i="52" s="1"/>
  <c r="P84" i="52"/>
  <c r="O84" i="52"/>
  <c r="N84" i="52"/>
  <c r="M84" i="52"/>
  <c r="J84" i="52"/>
  <c r="I84" i="52"/>
  <c r="H84" i="52"/>
  <c r="G84" i="52"/>
  <c r="K21" i="52" l="1"/>
  <c r="K10" i="52" l="1"/>
  <c r="K90" i="52"/>
  <c r="K20" i="52"/>
  <c r="J104" i="52" l="1"/>
  <c r="K104" i="52"/>
  <c r="L104" i="52"/>
  <c r="E104" i="52" s="1"/>
  <c r="M104" i="52"/>
  <c r="F104" i="52" s="1"/>
  <c r="N104" i="52"/>
  <c r="O104" i="52"/>
  <c r="H104" i="52" s="1"/>
  <c r="P104" i="52"/>
  <c r="I104" i="52" s="1"/>
  <c r="G104" i="52" l="1"/>
  <c r="L102" i="52"/>
  <c r="K102" i="52"/>
  <c r="D104" i="52"/>
  <c r="D102" i="52" l="1"/>
  <c r="K9" i="52" l="1"/>
  <c r="L28" i="52" l="1"/>
  <c r="D41" i="52" l="1"/>
  <c r="D57" i="52"/>
  <c r="N39" i="52"/>
  <c r="M54" i="52"/>
  <c r="H80" i="52"/>
  <c r="H21" i="52"/>
  <c r="H9" i="52" s="1"/>
  <c r="M17" i="52"/>
  <c r="N17" i="52"/>
  <c r="O17" i="52"/>
  <c r="P17" i="52"/>
  <c r="P50" i="52"/>
  <c r="P48" i="52" s="1"/>
  <c r="O50" i="52"/>
  <c r="O48" i="52" s="1"/>
  <c r="N50" i="52"/>
  <c r="M48" i="52"/>
  <c r="M106" i="52"/>
  <c r="M102" i="52" s="1"/>
  <c r="N106" i="52"/>
  <c r="N102" i="52" s="1"/>
  <c r="O106" i="52"/>
  <c r="O102" i="52" s="1"/>
  <c r="P106" i="52"/>
  <c r="P102" i="52" s="1"/>
  <c r="P101" i="52"/>
  <c r="P98" i="52" s="1"/>
  <c r="O98" i="52"/>
  <c r="N98" i="52"/>
  <c r="F27" i="52" l="1"/>
  <c r="G27" i="52"/>
  <c r="H27" i="52"/>
  <c r="I27" i="52"/>
  <c r="J27" i="52"/>
  <c r="K27" i="52"/>
  <c r="M27" i="52"/>
  <c r="M16" i="52" s="1"/>
  <c r="N27" i="52"/>
  <c r="N16" i="52" s="1"/>
  <c r="O27" i="52"/>
  <c r="O16" i="52" s="1"/>
  <c r="P27" i="52"/>
  <c r="P16" i="52" s="1"/>
  <c r="F25" i="52"/>
  <c r="G25" i="52"/>
  <c r="H25" i="52"/>
  <c r="I25" i="52"/>
  <c r="J25" i="52"/>
  <c r="K25" i="52"/>
  <c r="M25" i="52"/>
  <c r="M14" i="52" s="1"/>
  <c r="N25" i="52"/>
  <c r="N14" i="52" s="1"/>
  <c r="O25" i="52"/>
  <c r="O14" i="52" s="1"/>
  <c r="P25" i="52"/>
  <c r="P14" i="52" s="1"/>
  <c r="F24" i="52"/>
  <c r="G24" i="52"/>
  <c r="H24" i="52"/>
  <c r="I24" i="52"/>
  <c r="J24" i="52"/>
  <c r="K24" i="52"/>
  <c r="M24" i="52"/>
  <c r="M13" i="52" s="1"/>
  <c r="N24" i="52"/>
  <c r="N13" i="52" s="1"/>
  <c r="O24" i="52"/>
  <c r="O13" i="52" s="1"/>
  <c r="P24" i="52"/>
  <c r="P13" i="52" s="1"/>
  <c r="F23" i="52"/>
  <c r="G23" i="52"/>
  <c r="H23" i="52"/>
  <c r="I23" i="52"/>
  <c r="J23" i="52"/>
  <c r="K23" i="52"/>
  <c r="M23" i="52"/>
  <c r="M12" i="52" s="1"/>
  <c r="N23" i="52"/>
  <c r="N12" i="52" s="1"/>
  <c r="O23" i="52"/>
  <c r="O12" i="52" s="1"/>
  <c r="P23" i="52"/>
  <c r="P12" i="52" s="1"/>
  <c r="F22" i="52"/>
  <c r="F11" i="52" s="1"/>
  <c r="G22" i="52"/>
  <c r="G11" i="52" s="1"/>
  <c r="H22" i="52"/>
  <c r="H11" i="52" s="1"/>
  <c r="I22" i="52"/>
  <c r="I11" i="52" s="1"/>
  <c r="J22" i="52"/>
  <c r="J11" i="52" s="1"/>
  <c r="K22" i="52"/>
  <c r="K11" i="52" s="1"/>
  <c r="M22" i="52"/>
  <c r="M11" i="52" s="1"/>
  <c r="N22" i="52"/>
  <c r="N11" i="52" s="1"/>
  <c r="O22" i="52"/>
  <c r="O11" i="52" s="1"/>
  <c r="P22" i="52"/>
  <c r="P11" i="52" s="1"/>
  <c r="G21" i="52"/>
  <c r="G9" i="52" s="1"/>
  <c r="L9" i="52"/>
  <c r="E20" i="52"/>
  <c r="F20" i="52"/>
  <c r="G20" i="52"/>
  <c r="H20" i="52"/>
  <c r="I20" i="52"/>
  <c r="J20" i="52"/>
  <c r="L20" i="52"/>
  <c r="M20" i="52"/>
  <c r="M10" i="52" s="1"/>
  <c r="N20" i="52"/>
  <c r="N10" i="52" s="1"/>
  <c r="O10" i="52"/>
  <c r="K26" i="52"/>
  <c r="N26" i="52"/>
  <c r="N15" i="52" s="1"/>
  <c r="O26" i="52"/>
  <c r="O15" i="52" s="1"/>
  <c r="P26" i="52"/>
  <c r="P15" i="52" s="1"/>
  <c r="M26" i="52"/>
  <c r="M15" i="52" s="1"/>
  <c r="D31" i="52"/>
  <c r="F29" i="52"/>
  <c r="G29" i="52"/>
  <c r="H29" i="52"/>
  <c r="I29" i="52"/>
  <c r="J29" i="52"/>
  <c r="K29" i="52"/>
  <c r="M29" i="52"/>
  <c r="N29" i="52"/>
  <c r="O29" i="52"/>
  <c r="P29" i="52"/>
  <c r="D46" i="52"/>
  <c r="D32" i="52"/>
  <c r="D20" i="52" l="1"/>
  <c r="M7" i="52"/>
  <c r="M18" i="52"/>
  <c r="D58" i="52"/>
  <c r="D59" i="52"/>
  <c r="D60" i="52"/>
  <c r="D61" i="52"/>
  <c r="D62" i="52"/>
  <c r="D63" i="52"/>
  <c r="D67" i="52"/>
  <c r="D68" i="52"/>
  <c r="D69" i="52"/>
  <c r="D70" i="52"/>
  <c r="D71" i="52"/>
  <c r="D72" i="52"/>
  <c r="L80" i="52"/>
  <c r="M80" i="52"/>
  <c r="N80" i="52"/>
  <c r="O80" i="52"/>
  <c r="P80" i="52"/>
  <c r="P73" i="52"/>
  <c r="O73" i="52"/>
  <c r="N73" i="52"/>
  <c r="M73" i="52"/>
  <c r="M64" i="52"/>
  <c r="N64" i="52"/>
  <c r="L54" i="52"/>
  <c r="O54" i="52"/>
  <c r="P54" i="52"/>
  <c r="N51" i="52"/>
  <c r="O51" i="52"/>
  <c r="P51" i="52"/>
  <c r="L39" i="52"/>
  <c r="P39" i="52"/>
  <c r="N21" i="52" l="1"/>
  <c r="D54" i="52"/>
  <c r="K54" i="52"/>
  <c r="D66" i="52" l="1"/>
  <c r="O21" i="52"/>
  <c r="O64" i="52"/>
  <c r="N9" i="52"/>
  <c r="N7" i="52" s="1"/>
  <c r="N18" i="52"/>
  <c r="D64" i="52" l="1"/>
  <c r="P21" i="52"/>
  <c r="P64" i="52"/>
  <c r="O18" i="52"/>
  <c r="P9" i="52" l="1"/>
  <c r="P7" i="52" s="1"/>
  <c r="P18" i="52"/>
  <c r="L27" i="52" l="1"/>
  <c r="L25" i="52"/>
  <c r="L23" i="52"/>
  <c r="G80" i="52"/>
  <c r="J26" i="52"/>
  <c r="D118" i="52"/>
  <c r="J115" i="52"/>
  <c r="I115" i="52"/>
  <c r="J54" i="52"/>
  <c r="L22" i="52" l="1"/>
  <c r="L29" i="52"/>
  <c r="D35" i="52"/>
  <c r="L24" i="52"/>
  <c r="J91" i="52"/>
  <c r="J88" i="52" s="1"/>
  <c r="J48" i="52"/>
  <c r="L11" i="52" l="1"/>
  <c r="H91" i="52"/>
  <c r="D91" i="52" s="1"/>
  <c r="G51" i="52"/>
  <c r="H51" i="52"/>
  <c r="I51" i="52"/>
  <c r="J51" i="52"/>
  <c r="K51" i="52"/>
  <c r="L51" i="52"/>
  <c r="H90" i="52"/>
  <c r="H10" i="52" s="1"/>
  <c r="H26" i="52"/>
  <c r="H54" i="52"/>
  <c r="H88" i="52" l="1"/>
  <c r="D105" i="52"/>
  <c r="I102" i="52"/>
  <c r="H102" i="52"/>
  <c r="G102" i="52"/>
  <c r="F102" i="52"/>
  <c r="E102" i="52"/>
  <c r="F79" i="52"/>
  <c r="D79" i="52" s="1"/>
  <c r="D76" i="52" s="1"/>
  <c r="J76" i="52"/>
  <c r="H76" i="52" l="1"/>
  <c r="G76" i="52"/>
  <c r="G26" i="52"/>
  <c r="G13" i="52"/>
  <c r="D56" i="52"/>
  <c r="G54" i="52"/>
  <c r="G39" i="52" l="1"/>
  <c r="F53" i="52"/>
  <c r="F54" i="52"/>
  <c r="F90" i="52"/>
  <c r="F10" i="52" s="1"/>
  <c r="G90" i="52"/>
  <c r="G10" i="52" s="1"/>
  <c r="I90" i="52"/>
  <c r="J90" i="52"/>
  <c r="E94" i="52"/>
  <c r="E90" i="52" s="1"/>
  <c r="E10" i="52" s="1"/>
  <c r="J83" i="52" l="1"/>
  <c r="J10" i="52"/>
  <c r="I83" i="52"/>
  <c r="I10" i="52"/>
  <c r="F51" i="52"/>
  <c r="F39" i="52"/>
  <c r="E113" i="52"/>
  <c r="D113" i="52" s="1"/>
  <c r="E112" i="52"/>
  <c r="D112" i="52" s="1"/>
  <c r="E111" i="52"/>
  <c r="E110" i="52"/>
  <c r="D110" i="52" s="1"/>
  <c r="E109" i="52"/>
  <c r="D109" i="52" s="1"/>
  <c r="E53" i="52"/>
  <c r="E47" i="52"/>
  <c r="D47" i="52" s="1"/>
  <c r="E45" i="52"/>
  <c r="D45" i="52" s="1"/>
  <c r="E44" i="52"/>
  <c r="E43" i="52"/>
  <c r="D43" i="52" s="1"/>
  <c r="E42" i="52"/>
  <c r="E37" i="52"/>
  <c r="E38" i="52"/>
  <c r="E36" i="52"/>
  <c r="E34" i="52"/>
  <c r="E33" i="52"/>
  <c r="D108" i="52"/>
  <c r="E48" i="52"/>
  <c r="F48" i="52"/>
  <c r="G48" i="52"/>
  <c r="H48" i="52"/>
  <c r="I48" i="52"/>
  <c r="L48" i="52"/>
  <c r="E17" i="52"/>
  <c r="F28" i="52"/>
  <c r="G28" i="52"/>
  <c r="G17" i="52" s="1"/>
  <c r="H28" i="52"/>
  <c r="H17" i="52" s="1"/>
  <c r="I28" i="52"/>
  <c r="I17" i="52" s="1"/>
  <c r="J28" i="52"/>
  <c r="J17" i="52" s="1"/>
  <c r="K28" i="52"/>
  <c r="L17" i="52"/>
  <c r="E73" i="52"/>
  <c r="F73" i="52"/>
  <c r="G73" i="52"/>
  <c r="H73" i="52"/>
  <c r="I73" i="52"/>
  <c r="J73" i="52"/>
  <c r="K73" i="52"/>
  <c r="L73" i="52"/>
  <c r="D75" i="52"/>
  <c r="H39" i="52"/>
  <c r="I39" i="52"/>
  <c r="J39" i="52"/>
  <c r="K39" i="52"/>
  <c r="F16" i="52"/>
  <c r="G16" i="52"/>
  <c r="H16" i="52"/>
  <c r="I16" i="52"/>
  <c r="J16" i="52"/>
  <c r="K16" i="52"/>
  <c r="L16" i="52"/>
  <c r="F26" i="52"/>
  <c r="F15" i="52" s="1"/>
  <c r="G15" i="52"/>
  <c r="H15" i="52"/>
  <c r="I26" i="52"/>
  <c r="I15" i="52" s="1"/>
  <c r="J15" i="52"/>
  <c r="K15" i="52"/>
  <c r="F14" i="52"/>
  <c r="G14" i="52"/>
  <c r="H14" i="52"/>
  <c r="I14" i="52"/>
  <c r="J14" i="52"/>
  <c r="K14" i="52"/>
  <c r="L14" i="52"/>
  <c r="F13" i="52"/>
  <c r="H13" i="52"/>
  <c r="I13" i="52"/>
  <c r="J13" i="52"/>
  <c r="K13" i="52"/>
  <c r="L13" i="52"/>
  <c r="F12" i="52"/>
  <c r="G12" i="52"/>
  <c r="H12" i="52"/>
  <c r="I12" i="52"/>
  <c r="J12" i="52"/>
  <c r="K12" i="52"/>
  <c r="L12" i="52"/>
  <c r="F106" i="52"/>
  <c r="G106" i="52"/>
  <c r="H106" i="52"/>
  <c r="I106" i="52"/>
  <c r="J106" i="52"/>
  <c r="K106" i="52"/>
  <c r="L106" i="52"/>
  <c r="D111" i="52"/>
  <c r="D114" i="52"/>
  <c r="E64" i="52"/>
  <c r="F64" i="52"/>
  <c r="G64" i="52"/>
  <c r="H64" i="52"/>
  <c r="I64" i="52"/>
  <c r="J64" i="52"/>
  <c r="K64" i="52"/>
  <c r="D90" i="52"/>
  <c r="D10" i="52" s="1"/>
  <c r="L98" i="52"/>
  <c r="K98" i="52"/>
  <c r="J98" i="52"/>
  <c r="I98" i="52"/>
  <c r="H98" i="52"/>
  <c r="G98" i="52"/>
  <c r="F98" i="52"/>
  <c r="E98" i="52"/>
  <c r="L95" i="52"/>
  <c r="I95" i="52"/>
  <c r="H95" i="52"/>
  <c r="G95" i="52"/>
  <c r="F95" i="52"/>
  <c r="E95" i="52"/>
  <c r="L92" i="52"/>
  <c r="L90" i="52" s="1"/>
  <c r="L10" i="52" s="1"/>
  <c r="K92" i="52"/>
  <c r="J92" i="52"/>
  <c r="I92" i="52"/>
  <c r="H92" i="52"/>
  <c r="G92" i="52"/>
  <c r="F92" i="52"/>
  <c r="E92" i="52"/>
  <c r="E88" i="52" s="1"/>
  <c r="K88" i="52"/>
  <c r="I88" i="52"/>
  <c r="G88" i="52"/>
  <c r="F88" i="52"/>
  <c r="L88" i="52" l="1"/>
  <c r="D98" i="52"/>
  <c r="D38" i="52"/>
  <c r="D27" i="52" s="1"/>
  <c r="E27" i="52"/>
  <c r="D44" i="52"/>
  <c r="D24" i="52" s="1"/>
  <c r="D13" i="52" s="1"/>
  <c r="E24" i="52"/>
  <c r="E22" i="52"/>
  <c r="E29" i="52"/>
  <c r="D33" i="52"/>
  <c r="D37" i="52"/>
  <c r="D26" i="52" s="1"/>
  <c r="D15" i="52" s="1"/>
  <c r="E26" i="52"/>
  <c r="E15" i="52" s="1"/>
  <c r="I80" i="52"/>
  <c r="I21" i="52"/>
  <c r="I9" i="52" s="1"/>
  <c r="F83" i="52"/>
  <c r="L15" i="52"/>
  <c r="L7" i="52" s="1"/>
  <c r="L18" i="52"/>
  <c r="K17" i="52"/>
  <c r="K7" i="52" s="1"/>
  <c r="K18" i="52"/>
  <c r="D34" i="52"/>
  <c r="D23" i="52" s="1"/>
  <c r="D12" i="52" s="1"/>
  <c r="E23" i="52"/>
  <c r="E39" i="52"/>
  <c r="D42" i="52"/>
  <c r="F17" i="52"/>
  <c r="D28" i="52"/>
  <c r="D17" i="52" s="1"/>
  <c r="E25" i="52"/>
  <c r="D36" i="52"/>
  <c r="D25" i="52" s="1"/>
  <c r="D14" i="52" s="1"/>
  <c r="E51" i="52"/>
  <c r="E21" i="52"/>
  <c r="D53" i="52"/>
  <c r="J80" i="52"/>
  <c r="J21" i="52"/>
  <c r="J9" i="52" s="1"/>
  <c r="J7" i="52" s="1"/>
  <c r="D48" i="52"/>
  <c r="D92" i="52"/>
  <c r="D88" i="52"/>
  <c r="H7" i="52"/>
  <c r="H18" i="52"/>
  <c r="I7" i="52"/>
  <c r="I18" i="52"/>
  <c r="G7" i="52"/>
  <c r="G18" i="52"/>
  <c r="E13" i="52"/>
  <c r="E12" i="52"/>
  <c r="D95" i="52"/>
  <c r="D106" i="52"/>
  <c r="E106" i="52"/>
  <c r="D73" i="52"/>
  <c r="D39" i="52" l="1"/>
  <c r="J18" i="52"/>
  <c r="E9" i="52"/>
  <c r="E7" i="52" s="1"/>
  <c r="E11" i="52"/>
  <c r="E14" i="52"/>
  <c r="D83" i="52"/>
  <c r="D21" i="52" s="1"/>
  <c r="F21" i="52"/>
  <c r="E18" i="52"/>
  <c r="E16" i="52"/>
  <c r="D29" i="52"/>
  <c r="D22" i="52"/>
  <c r="D11" i="52" s="1"/>
  <c r="D16" i="52"/>
  <c r="D51" i="52"/>
  <c r="D18" i="52" l="1"/>
  <c r="F9" i="52"/>
  <c r="F7" i="52" s="1"/>
  <c r="F18" i="52"/>
  <c r="D80" i="52"/>
  <c r="D9" i="52"/>
  <c r="D7" i="52" s="1"/>
</calcChain>
</file>

<file path=xl/sharedStrings.xml><?xml version="1.0" encoding="utf-8"?>
<sst xmlns="http://schemas.openxmlformats.org/spreadsheetml/2006/main" count="155" uniqueCount="59">
  <si>
    <t>всего</t>
  </si>
  <si>
    <t>Подпрограмма 2</t>
  </si>
  <si>
    <t>Статус</t>
  </si>
  <si>
    <t xml:space="preserve">Основное мероприятие 1 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</si>
  <si>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</si>
  <si>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</si>
  <si>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</si>
  <si>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</si>
  <si>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Управление дорожного хозяйства</t>
  </si>
  <si>
    <t>Управление транспорта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</si>
  <si>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</si>
  <si>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</si>
  <si>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</si>
  <si>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</si>
  <si>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</si>
  <si>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</si>
  <si>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</si>
  <si>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</si>
  <si>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</si>
  <si>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</si>
  <si>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</si>
  <si>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</si>
  <si>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</si>
  <si>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</si>
  <si>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</si>
  <si>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</si>
  <si>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</si>
  <si>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</si>
  <si>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</si>
  <si>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</si>
  <si>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 xml:space="preserve">Управа Центрального района </t>
  </si>
  <si>
    <t>Управа Ленинского района</t>
  </si>
  <si>
    <t>Управление строительной политики</t>
  </si>
  <si>
    <t>Строительство ливневой канализации по ул.Калачеевской</t>
  </si>
  <si>
    <t>Мероприятие 1.7</t>
  </si>
  <si>
    <t>Содержание службы заказчика</t>
  </si>
  <si>
    <t>Совершенствование системы контроля и управления пассажирским транспортом</t>
  </si>
  <si>
    <t>Мероприятие 1.8</t>
  </si>
  <si>
    <t>Развитие транспортной системы</t>
  </si>
  <si>
    <t>в том числе по ГРБС</t>
  </si>
  <si>
    <t>ВСЕГО</t>
  </si>
  <si>
    <t xml:space="preserve">Развитие дорожного хозяйства 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</si>
  <si>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</si>
  <si>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</si>
  <si>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 xml:space="preserve">Расходы бюджета городского округа город Воронеж на реализацию муниципальной программы 
городского округа город Воронеж «Развитие транспортной системы»                               </t>
  </si>
  <si>
    <t>к муниципальной программе</t>
  </si>
  <si>
    <t>Мероприятие 2.4</t>
  </si>
  <si>
    <t>Создание системы скоростного рельсового пассажирского транспорта</t>
  </si>
  <si>
    <t>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</t>
  </si>
  <si>
    <t xml:space="preserve">Основное мероприятие 2 </t>
  </si>
  <si>
    <t>Мероприятие 1.9</t>
  </si>
  <si>
    <t xml:space="preserve">                    Приложение № 2 </t>
  </si>
  <si>
    <t>Мероприятие 1.10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</si>
  <si>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«Безопасные и качественные дороги»</t>
  </si>
  <si>
    <t>Реализация мероприятия по стимулированию программ развития жилищного строительства муниципальной составляющей регионального проекта «Жилье»</t>
  </si>
  <si>
    <t>Подпрограмма 1</t>
  </si>
  <si>
    <t>Руководитель управления дорожного хозяйства</t>
  </si>
  <si>
    <t>О.В. Котов</t>
  </si>
  <si>
    <t>Муниципальная составляющая городского округа город Воронеж регионального проекта «Региональная и местная дорожная сеть» в рамках национального проекта «Безопасные и качественные автомобильные дороги»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</si>
</sst>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trike/>
      <sz val="11"/>
      <name val="Calibri"/>
      <family val="2"/>
      <charset val="204"/>
    </font>
    <font>
      <sz val="1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79">
    <xf numFmtId="0" fontId="0" fillId="0" borderId="0" xfId="0"/>
    <xf numFmtId="4" fontId="9" fillId="2" borderId="0" xfId="1" applyNumberFormat="1" applyFont="1" applyFill="1"/>
    <xf numFmtId="0" fontId="8" fillId="2" borderId="0" xfId="1" applyFont="1" applyFill="1" applyAlignment="1"/>
    <xf numFmtId="4" fontId="4" fillId="2" borderId="1" xfId="0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/>
    </xf>
    <xf numFmtId="0" fontId="9" fillId="2" borderId="0" xfId="1" applyFont="1" applyFill="1"/>
    <xf numFmtId="0" fontId="4" fillId="2" borderId="4" xfId="1" applyFont="1" applyFill="1" applyBorder="1" applyAlignment="1">
      <alignment horizontal="left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/>
    </xf>
    <xf numFmtId="0" fontId="7" fillId="2" borderId="0" xfId="1" applyFont="1" applyFill="1"/>
    <xf numFmtId="4" fontId="10" fillId="2" borderId="1" xfId="1" applyNumberFormat="1" applyFont="1" applyFill="1" applyBorder="1" applyAlignment="1">
      <alignment horizontal="center" vertical="center"/>
    </xf>
    <xf numFmtId="0" fontId="9" fillId="2" borderId="0" xfId="1" applyFont="1" applyFill="1" applyAlignment="1">
      <alignment horizontal="left"/>
    </xf>
    <xf numFmtId="0" fontId="9" fillId="2" borderId="0" xfId="1" applyFont="1" applyFill="1" applyAlignment="1"/>
    <xf numFmtId="4" fontId="12" fillId="2" borderId="1" xfId="1" applyNumberFormat="1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right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1" fillId="2" borderId="0" xfId="1" applyFont="1" applyFill="1" applyAlignment="1"/>
    <xf numFmtId="0" fontId="2" fillId="2" borderId="1" xfId="0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left" vertical="top" wrapText="1"/>
    </xf>
    <xf numFmtId="0" fontId="4" fillId="2" borderId="0" xfId="1" applyFont="1" applyFill="1" applyBorder="1" applyAlignment="1">
      <alignment horizontal="left" vertical="center" wrapText="1"/>
    </xf>
    <xf numFmtId="4" fontId="4" fillId="2" borderId="0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14" fillId="2" borderId="0" xfId="1" applyFont="1" applyFill="1"/>
    <xf numFmtId="4" fontId="14" fillId="2" borderId="0" xfId="1" applyNumberFormat="1" applyFont="1" applyFill="1"/>
    <xf numFmtId="165" fontId="14" fillId="2" borderId="0" xfId="0" applyNumberFormat="1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left" vertical="top" wrapText="1"/>
    </xf>
    <xf numFmtId="165" fontId="14" fillId="2" borderId="0" xfId="0" applyNumberFormat="1" applyFont="1" applyFill="1" applyBorder="1" applyAlignment="1">
      <alignment vertical="top" wrapText="1"/>
    </xf>
    <xf numFmtId="0" fontId="15" fillId="2" borderId="0" xfId="1" applyFont="1" applyFill="1"/>
    <xf numFmtId="0" fontId="15" fillId="2" borderId="0" xfId="1" applyFont="1" applyFill="1" applyAlignment="1">
      <alignment horizontal="left"/>
    </xf>
    <xf numFmtId="4" fontId="15" fillId="2" borderId="0" xfId="1" applyNumberFormat="1" applyFont="1" applyFill="1"/>
    <xf numFmtId="0" fontId="15" fillId="2" borderId="0" xfId="1" applyFont="1" applyFill="1" applyAlignment="1">
      <alignment horizontal="right"/>
    </xf>
    <xf numFmtId="0" fontId="15" fillId="2" borderId="0" xfId="1" applyFont="1" applyFill="1" applyAlignment="1"/>
    <xf numFmtId="0" fontId="14" fillId="2" borderId="0" xfId="1" applyFont="1" applyFill="1" applyAlignment="1"/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7" fillId="2" borderId="0" xfId="1" applyNumberFormat="1" applyFont="1" applyFill="1"/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/>
    </xf>
    <xf numFmtId="0" fontId="14" fillId="2" borderId="0" xfId="1" applyFont="1" applyFill="1" applyAlignment="1"/>
    <xf numFmtId="0" fontId="11" fillId="2" borderId="0" xfId="1" applyFont="1" applyFill="1" applyAlignment="1">
      <alignment horizontal="center"/>
    </xf>
    <xf numFmtId="4" fontId="11" fillId="2" borderId="0" xfId="1" applyNumberFormat="1" applyFont="1" applyFill="1" applyAlignment="1">
      <alignment horizontal="right"/>
    </xf>
    <xf numFmtId="0" fontId="11" fillId="2" borderId="0" xfId="1" applyFont="1" applyFill="1" applyAlignment="1">
      <alignment horizontal="right"/>
    </xf>
    <xf numFmtId="4" fontId="2" fillId="2" borderId="1" xfId="1" applyNumberFormat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4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14" fillId="2" borderId="0" xfId="1" applyFont="1" applyFill="1" applyAlignment="1">
      <alignment horizontal="left"/>
    </xf>
    <xf numFmtId="4" fontId="15" fillId="2" borderId="0" xfId="1" applyNumberFormat="1" applyFont="1" applyFill="1" applyAlignment="1">
      <alignment horizont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32"/>
  <sheetViews>
    <sheetView tabSelected="1" view="pageLayout" zoomScale="80" zoomScaleNormal="100" zoomScalePageLayoutView="80" workbookViewId="0">
      <selection activeCell="M47" sqref="M47"/>
    </sheetView>
  </sheetViews>
  <sheetFormatPr defaultRowHeight="18.75" x14ac:dyDescent="0.3"/>
  <cols>
    <col min="1" max="1" width="18" style="11" customWidth="1"/>
    <col min="2" max="2" width="24.42578125" style="5" customWidth="1"/>
    <col min="3" max="3" width="33.85546875" style="11" customWidth="1"/>
    <col min="4" max="4" width="12.85546875" style="5" customWidth="1"/>
    <col min="5" max="5" width="12.42578125" style="1" customWidth="1"/>
    <col min="6" max="6" width="11.28515625" style="1" customWidth="1"/>
    <col min="7" max="7" width="13.28515625" style="1" customWidth="1"/>
    <col min="8" max="8" width="11.85546875" style="1" customWidth="1"/>
    <col min="9" max="9" width="19.140625" style="1" hidden="1" customWidth="1"/>
    <col min="10" max="10" width="12.5703125" style="5" customWidth="1"/>
    <col min="11" max="11" width="11.5703125" style="5" customWidth="1"/>
    <col min="12" max="12" width="12.5703125" style="5" customWidth="1"/>
    <col min="13" max="13" width="11.28515625" style="5" customWidth="1"/>
    <col min="14" max="14" width="11.85546875" style="5" customWidth="1"/>
    <col min="15" max="15" width="12.42578125" style="5" customWidth="1"/>
    <col min="16" max="16" width="13.85546875" style="5" customWidth="1"/>
    <col min="17" max="17" width="10" style="5" bestFit="1" customWidth="1"/>
    <col min="18" max="18" width="16.140625" style="5" bestFit="1" customWidth="1"/>
    <col min="19" max="235" width="9.140625" style="5"/>
    <col min="236" max="236" width="0" style="5" hidden="1" customWidth="1"/>
    <col min="237" max="237" width="21.7109375" style="5" customWidth="1"/>
    <col min="238" max="238" width="48.140625" style="5" customWidth="1"/>
    <col min="239" max="239" width="29.7109375" style="5" customWidth="1"/>
    <col min="240" max="240" width="11.42578125" style="5" customWidth="1"/>
    <col min="241" max="241" width="7.5703125" style="5" customWidth="1"/>
    <col min="242" max="242" width="11.7109375" style="5" customWidth="1"/>
    <col min="243" max="243" width="7.140625" style="5" customWidth="1"/>
    <col min="244" max="244" width="0" style="5" hidden="1" customWidth="1"/>
    <col min="245" max="246" width="19.140625" style="5" customWidth="1"/>
    <col min="247" max="247" width="20.42578125" style="5" customWidth="1"/>
    <col min="248" max="248" width="20.85546875" style="5" customWidth="1"/>
    <col min="249" max="250" width="22" style="5" customWidth="1"/>
    <col min="251" max="251" width="0" style="5" hidden="1" customWidth="1"/>
    <col min="252" max="252" width="27.28515625" style="5" customWidth="1"/>
    <col min="253" max="253" width="18.140625" style="5" bestFit="1" customWidth="1"/>
    <col min="254" max="254" width="11.42578125" style="5" bestFit="1" customWidth="1"/>
    <col min="255" max="255" width="11.5703125" style="5" bestFit="1" customWidth="1"/>
    <col min="256" max="491" width="9.140625" style="5"/>
    <col min="492" max="492" width="0" style="5" hidden="1" customWidth="1"/>
    <col min="493" max="493" width="21.7109375" style="5" customWidth="1"/>
    <col min="494" max="494" width="48.140625" style="5" customWidth="1"/>
    <col min="495" max="495" width="29.7109375" style="5" customWidth="1"/>
    <col min="496" max="496" width="11.42578125" style="5" customWidth="1"/>
    <col min="497" max="497" width="7.5703125" style="5" customWidth="1"/>
    <col min="498" max="498" width="11.7109375" style="5" customWidth="1"/>
    <col min="499" max="499" width="7.140625" style="5" customWidth="1"/>
    <col min="500" max="500" width="0" style="5" hidden="1" customWidth="1"/>
    <col min="501" max="502" width="19.140625" style="5" customWidth="1"/>
    <col min="503" max="503" width="20.42578125" style="5" customWidth="1"/>
    <col min="504" max="504" width="20.85546875" style="5" customWidth="1"/>
    <col min="505" max="506" width="22" style="5" customWidth="1"/>
    <col min="507" max="507" width="0" style="5" hidden="1" customWidth="1"/>
    <col min="508" max="508" width="27.28515625" style="5" customWidth="1"/>
    <col min="509" max="509" width="18.140625" style="5" bestFit="1" customWidth="1"/>
    <col min="510" max="510" width="11.42578125" style="5" bestFit="1" customWidth="1"/>
    <col min="511" max="511" width="11.5703125" style="5" bestFit="1" customWidth="1"/>
    <col min="512" max="747" width="9.140625" style="5"/>
    <col min="748" max="748" width="0" style="5" hidden="1" customWidth="1"/>
    <col min="749" max="749" width="21.7109375" style="5" customWidth="1"/>
    <col min="750" max="750" width="48.140625" style="5" customWidth="1"/>
    <col min="751" max="751" width="29.7109375" style="5" customWidth="1"/>
    <col min="752" max="752" width="11.42578125" style="5" customWidth="1"/>
    <col min="753" max="753" width="7.5703125" style="5" customWidth="1"/>
    <col min="754" max="754" width="11.7109375" style="5" customWidth="1"/>
    <col min="755" max="755" width="7.140625" style="5" customWidth="1"/>
    <col min="756" max="756" width="0" style="5" hidden="1" customWidth="1"/>
    <col min="757" max="758" width="19.140625" style="5" customWidth="1"/>
    <col min="759" max="759" width="20.42578125" style="5" customWidth="1"/>
    <col min="760" max="760" width="20.85546875" style="5" customWidth="1"/>
    <col min="761" max="762" width="22" style="5" customWidth="1"/>
    <col min="763" max="763" width="0" style="5" hidden="1" customWidth="1"/>
    <col min="764" max="764" width="27.28515625" style="5" customWidth="1"/>
    <col min="765" max="765" width="18.140625" style="5" bestFit="1" customWidth="1"/>
    <col min="766" max="766" width="11.42578125" style="5" bestFit="1" customWidth="1"/>
    <col min="767" max="767" width="11.5703125" style="5" bestFit="1" customWidth="1"/>
    <col min="768" max="1003" width="9.140625" style="5"/>
    <col min="1004" max="1004" width="0" style="5" hidden="1" customWidth="1"/>
    <col min="1005" max="1005" width="21.7109375" style="5" customWidth="1"/>
    <col min="1006" max="1006" width="48.140625" style="5" customWidth="1"/>
    <col min="1007" max="1007" width="29.7109375" style="5" customWidth="1"/>
    <col min="1008" max="1008" width="11.42578125" style="5" customWidth="1"/>
    <col min="1009" max="1009" width="7.5703125" style="5" customWidth="1"/>
    <col min="1010" max="1010" width="11.7109375" style="5" customWidth="1"/>
    <col min="1011" max="1011" width="7.140625" style="5" customWidth="1"/>
    <col min="1012" max="1012" width="0" style="5" hidden="1" customWidth="1"/>
    <col min="1013" max="1014" width="19.140625" style="5" customWidth="1"/>
    <col min="1015" max="1015" width="20.42578125" style="5" customWidth="1"/>
    <col min="1016" max="1016" width="20.85546875" style="5" customWidth="1"/>
    <col min="1017" max="1018" width="22" style="5" customWidth="1"/>
    <col min="1019" max="1019" width="0" style="5" hidden="1" customWidth="1"/>
    <col min="1020" max="1020" width="27.28515625" style="5" customWidth="1"/>
    <col min="1021" max="1021" width="18.140625" style="5" bestFit="1" customWidth="1"/>
    <col min="1022" max="1022" width="11.42578125" style="5" bestFit="1" customWidth="1"/>
    <col min="1023" max="1023" width="11.5703125" style="5" bestFit="1" customWidth="1"/>
    <col min="1024" max="1259" width="9.140625" style="5"/>
    <col min="1260" max="1260" width="0" style="5" hidden="1" customWidth="1"/>
    <col min="1261" max="1261" width="21.7109375" style="5" customWidth="1"/>
    <col min="1262" max="1262" width="48.140625" style="5" customWidth="1"/>
    <col min="1263" max="1263" width="29.7109375" style="5" customWidth="1"/>
    <col min="1264" max="1264" width="11.42578125" style="5" customWidth="1"/>
    <col min="1265" max="1265" width="7.5703125" style="5" customWidth="1"/>
    <col min="1266" max="1266" width="11.7109375" style="5" customWidth="1"/>
    <col min="1267" max="1267" width="7.140625" style="5" customWidth="1"/>
    <col min="1268" max="1268" width="0" style="5" hidden="1" customWidth="1"/>
    <col min="1269" max="1270" width="19.140625" style="5" customWidth="1"/>
    <col min="1271" max="1271" width="20.42578125" style="5" customWidth="1"/>
    <col min="1272" max="1272" width="20.85546875" style="5" customWidth="1"/>
    <col min="1273" max="1274" width="22" style="5" customWidth="1"/>
    <col min="1275" max="1275" width="0" style="5" hidden="1" customWidth="1"/>
    <col min="1276" max="1276" width="27.28515625" style="5" customWidth="1"/>
    <col min="1277" max="1277" width="18.140625" style="5" bestFit="1" customWidth="1"/>
    <col min="1278" max="1278" width="11.42578125" style="5" bestFit="1" customWidth="1"/>
    <col min="1279" max="1279" width="11.5703125" style="5" bestFit="1" customWidth="1"/>
    <col min="1280" max="1515" width="9.140625" style="5"/>
    <col min="1516" max="1516" width="0" style="5" hidden="1" customWidth="1"/>
    <col min="1517" max="1517" width="21.7109375" style="5" customWidth="1"/>
    <col min="1518" max="1518" width="48.140625" style="5" customWidth="1"/>
    <col min="1519" max="1519" width="29.7109375" style="5" customWidth="1"/>
    <col min="1520" max="1520" width="11.42578125" style="5" customWidth="1"/>
    <col min="1521" max="1521" width="7.5703125" style="5" customWidth="1"/>
    <col min="1522" max="1522" width="11.7109375" style="5" customWidth="1"/>
    <col min="1523" max="1523" width="7.140625" style="5" customWidth="1"/>
    <col min="1524" max="1524" width="0" style="5" hidden="1" customWidth="1"/>
    <col min="1525" max="1526" width="19.140625" style="5" customWidth="1"/>
    <col min="1527" max="1527" width="20.42578125" style="5" customWidth="1"/>
    <col min="1528" max="1528" width="20.85546875" style="5" customWidth="1"/>
    <col min="1529" max="1530" width="22" style="5" customWidth="1"/>
    <col min="1531" max="1531" width="0" style="5" hidden="1" customWidth="1"/>
    <col min="1532" max="1532" width="27.28515625" style="5" customWidth="1"/>
    <col min="1533" max="1533" width="18.140625" style="5" bestFit="1" customWidth="1"/>
    <col min="1534" max="1534" width="11.42578125" style="5" bestFit="1" customWidth="1"/>
    <col min="1535" max="1535" width="11.5703125" style="5" bestFit="1" customWidth="1"/>
    <col min="1536" max="1771" width="9.140625" style="5"/>
    <col min="1772" max="1772" width="0" style="5" hidden="1" customWidth="1"/>
    <col min="1773" max="1773" width="21.7109375" style="5" customWidth="1"/>
    <col min="1774" max="1774" width="48.140625" style="5" customWidth="1"/>
    <col min="1775" max="1775" width="29.7109375" style="5" customWidth="1"/>
    <col min="1776" max="1776" width="11.42578125" style="5" customWidth="1"/>
    <col min="1777" max="1777" width="7.5703125" style="5" customWidth="1"/>
    <col min="1778" max="1778" width="11.7109375" style="5" customWidth="1"/>
    <col min="1779" max="1779" width="7.140625" style="5" customWidth="1"/>
    <col min="1780" max="1780" width="0" style="5" hidden="1" customWidth="1"/>
    <col min="1781" max="1782" width="19.140625" style="5" customWidth="1"/>
    <col min="1783" max="1783" width="20.42578125" style="5" customWidth="1"/>
    <col min="1784" max="1784" width="20.85546875" style="5" customWidth="1"/>
    <col min="1785" max="1786" width="22" style="5" customWidth="1"/>
    <col min="1787" max="1787" width="0" style="5" hidden="1" customWidth="1"/>
    <col min="1788" max="1788" width="27.28515625" style="5" customWidth="1"/>
    <col min="1789" max="1789" width="18.140625" style="5" bestFit="1" customWidth="1"/>
    <col min="1790" max="1790" width="11.42578125" style="5" bestFit="1" customWidth="1"/>
    <col min="1791" max="1791" width="11.5703125" style="5" bestFit="1" customWidth="1"/>
    <col min="1792" max="2027" width="9.140625" style="5"/>
    <col min="2028" max="2028" width="0" style="5" hidden="1" customWidth="1"/>
    <col min="2029" max="2029" width="21.7109375" style="5" customWidth="1"/>
    <col min="2030" max="2030" width="48.140625" style="5" customWidth="1"/>
    <col min="2031" max="2031" width="29.7109375" style="5" customWidth="1"/>
    <col min="2032" max="2032" width="11.42578125" style="5" customWidth="1"/>
    <col min="2033" max="2033" width="7.5703125" style="5" customWidth="1"/>
    <col min="2034" max="2034" width="11.7109375" style="5" customWidth="1"/>
    <col min="2035" max="2035" width="7.140625" style="5" customWidth="1"/>
    <col min="2036" max="2036" width="0" style="5" hidden="1" customWidth="1"/>
    <col min="2037" max="2038" width="19.140625" style="5" customWidth="1"/>
    <col min="2039" max="2039" width="20.42578125" style="5" customWidth="1"/>
    <col min="2040" max="2040" width="20.85546875" style="5" customWidth="1"/>
    <col min="2041" max="2042" width="22" style="5" customWidth="1"/>
    <col min="2043" max="2043" width="0" style="5" hidden="1" customWidth="1"/>
    <col min="2044" max="2044" width="27.28515625" style="5" customWidth="1"/>
    <col min="2045" max="2045" width="18.140625" style="5" bestFit="1" customWidth="1"/>
    <col min="2046" max="2046" width="11.42578125" style="5" bestFit="1" customWidth="1"/>
    <col min="2047" max="2047" width="11.5703125" style="5" bestFit="1" customWidth="1"/>
    <col min="2048" max="2283" width="9.140625" style="5"/>
    <col min="2284" max="2284" width="0" style="5" hidden="1" customWidth="1"/>
    <col min="2285" max="2285" width="21.7109375" style="5" customWidth="1"/>
    <col min="2286" max="2286" width="48.140625" style="5" customWidth="1"/>
    <col min="2287" max="2287" width="29.7109375" style="5" customWidth="1"/>
    <col min="2288" max="2288" width="11.42578125" style="5" customWidth="1"/>
    <col min="2289" max="2289" width="7.5703125" style="5" customWidth="1"/>
    <col min="2290" max="2290" width="11.7109375" style="5" customWidth="1"/>
    <col min="2291" max="2291" width="7.140625" style="5" customWidth="1"/>
    <col min="2292" max="2292" width="0" style="5" hidden="1" customWidth="1"/>
    <col min="2293" max="2294" width="19.140625" style="5" customWidth="1"/>
    <col min="2295" max="2295" width="20.42578125" style="5" customWidth="1"/>
    <col min="2296" max="2296" width="20.85546875" style="5" customWidth="1"/>
    <col min="2297" max="2298" width="22" style="5" customWidth="1"/>
    <col min="2299" max="2299" width="0" style="5" hidden="1" customWidth="1"/>
    <col min="2300" max="2300" width="27.28515625" style="5" customWidth="1"/>
    <col min="2301" max="2301" width="18.140625" style="5" bestFit="1" customWidth="1"/>
    <col min="2302" max="2302" width="11.42578125" style="5" bestFit="1" customWidth="1"/>
    <col min="2303" max="2303" width="11.5703125" style="5" bestFit="1" customWidth="1"/>
    <col min="2304" max="2539" width="9.140625" style="5"/>
    <col min="2540" max="2540" width="0" style="5" hidden="1" customWidth="1"/>
    <col min="2541" max="2541" width="21.7109375" style="5" customWidth="1"/>
    <col min="2542" max="2542" width="48.140625" style="5" customWidth="1"/>
    <col min="2543" max="2543" width="29.7109375" style="5" customWidth="1"/>
    <col min="2544" max="2544" width="11.42578125" style="5" customWidth="1"/>
    <col min="2545" max="2545" width="7.5703125" style="5" customWidth="1"/>
    <col min="2546" max="2546" width="11.7109375" style="5" customWidth="1"/>
    <col min="2547" max="2547" width="7.140625" style="5" customWidth="1"/>
    <col min="2548" max="2548" width="0" style="5" hidden="1" customWidth="1"/>
    <col min="2549" max="2550" width="19.140625" style="5" customWidth="1"/>
    <col min="2551" max="2551" width="20.42578125" style="5" customWidth="1"/>
    <col min="2552" max="2552" width="20.85546875" style="5" customWidth="1"/>
    <col min="2553" max="2554" width="22" style="5" customWidth="1"/>
    <col min="2555" max="2555" width="0" style="5" hidden="1" customWidth="1"/>
    <col min="2556" max="2556" width="27.28515625" style="5" customWidth="1"/>
    <col min="2557" max="2557" width="18.140625" style="5" bestFit="1" customWidth="1"/>
    <col min="2558" max="2558" width="11.42578125" style="5" bestFit="1" customWidth="1"/>
    <col min="2559" max="2559" width="11.5703125" style="5" bestFit="1" customWidth="1"/>
    <col min="2560" max="2795" width="9.140625" style="5"/>
    <col min="2796" max="2796" width="0" style="5" hidden="1" customWidth="1"/>
    <col min="2797" max="2797" width="21.7109375" style="5" customWidth="1"/>
    <col min="2798" max="2798" width="48.140625" style="5" customWidth="1"/>
    <col min="2799" max="2799" width="29.7109375" style="5" customWidth="1"/>
    <col min="2800" max="2800" width="11.42578125" style="5" customWidth="1"/>
    <col min="2801" max="2801" width="7.5703125" style="5" customWidth="1"/>
    <col min="2802" max="2802" width="11.7109375" style="5" customWidth="1"/>
    <col min="2803" max="2803" width="7.140625" style="5" customWidth="1"/>
    <col min="2804" max="2804" width="0" style="5" hidden="1" customWidth="1"/>
    <col min="2805" max="2806" width="19.140625" style="5" customWidth="1"/>
    <col min="2807" max="2807" width="20.42578125" style="5" customWidth="1"/>
    <col min="2808" max="2808" width="20.85546875" style="5" customWidth="1"/>
    <col min="2809" max="2810" width="22" style="5" customWidth="1"/>
    <col min="2811" max="2811" width="0" style="5" hidden="1" customWidth="1"/>
    <col min="2812" max="2812" width="27.28515625" style="5" customWidth="1"/>
    <col min="2813" max="2813" width="18.140625" style="5" bestFit="1" customWidth="1"/>
    <col min="2814" max="2814" width="11.42578125" style="5" bestFit="1" customWidth="1"/>
    <col min="2815" max="2815" width="11.5703125" style="5" bestFit="1" customWidth="1"/>
    <col min="2816" max="3051" width="9.140625" style="5"/>
    <col min="3052" max="3052" width="0" style="5" hidden="1" customWidth="1"/>
    <col min="3053" max="3053" width="21.7109375" style="5" customWidth="1"/>
    <col min="3054" max="3054" width="48.140625" style="5" customWidth="1"/>
    <col min="3055" max="3055" width="29.7109375" style="5" customWidth="1"/>
    <col min="3056" max="3056" width="11.42578125" style="5" customWidth="1"/>
    <col min="3057" max="3057" width="7.5703125" style="5" customWidth="1"/>
    <col min="3058" max="3058" width="11.7109375" style="5" customWidth="1"/>
    <col min="3059" max="3059" width="7.140625" style="5" customWidth="1"/>
    <col min="3060" max="3060" width="0" style="5" hidden="1" customWidth="1"/>
    <col min="3061" max="3062" width="19.140625" style="5" customWidth="1"/>
    <col min="3063" max="3063" width="20.42578125" style="5" customWidth="1"/>
    <col min="3064" max="3064" width="20.85546875" style="5" customWidth="1"/>
    <col min="3065" max="3066" width="22" style="5" customWidth="1"/>
    <col min="3067" max="3067" width="0" style="5" hidden="1" customWidth="1"/>
    <col min="3068" max="3068" width="27.28515625" style="5" customWidth="1"/>
    <col min="3069" max="3069" width="18.140625" style="5" bestFit="1" customWidth="1"/>
    <col min="3070" max="3070" width="11.42578125" style="5" bestFit="1" customWidth="1"/>
    <col min="3071" max="3071" width="11.5703125" style="5" bestFit="1" customWidth="1"/>
    <col min="3072" max="3307" width="9.140625" style="5"/>
    <col min="3308" max="3308" width="0" style="5" hidden="1" customWidth="1"/>
    <col min="3309" max="3309" width="21.7109375" style="5" customWidth="1"/>
    <col min="3310" max="3310" width="48.140625" style="5" customWidth="1"/>
    <col min="3311" max="3311" width="29.7109375" style="5" customWidth="1"/>
    <col min="3312" max="3312" width="11.42578125" style="5" customWidth="1"/>
    <col min="3313" max="3313" width="7.5703125" style="5" customWidth="1"/>
    <col min="3314" max="3314" width="11.7109375" style="5" customWidth="1"/>
    <col min="3315" max="3315" width="7.140625" style="5" customWidth="1"/>
    <col min="3316" max="3316" width="0" style="5" hidden="1" customWidth="1"/>
    <col min="3317" max="3318" width="19.140625" style="5" customWidth="1"/>
    <col min="3319" max="3319" width="20.42578125" style="5" customWidth="1"/>
    <col min="3320" max="3320" width="20.85546875" style="5" customWidth="1"/>
    <col min="3321" max="3322" width="22" style="5" customWidth="1"/>
    <col min="3323" max="3323" width="0" style="5" hidden="1" customWidth="1"/>
    <col min="3324" max="3324" width="27.28515625" style="5" customWidth="1"/>
    <col min="3325" max="3325" width="18.140625" style="5" bestFit="1" customWidth="1"/>
    <col min="3326" max="3326" width="11.42578125" style="5" bestFit="1" customWidth="1"/>
    <col min="3327" max="3327" width="11.5703125" style="5" bestFit="1" customWidth="1"/>
    <col min="3328" max="3563" width="9.140625" style="5"/>
    <col min="3564" max="3564" width="0" style="5" hidden="1" customWidth="1"/>
    <col min="3565" max="3565" width="21.7109375" style="5" customWidth="1"/>
    <col min="3566" max="3566" width="48.140625" style="5" customWidth="1"/>
    <col min="3567" max="3567" width="29.7109375" style="5" customWidth="1"/>
    <col min="3568" max="3568" width="11.42578125" style="5" customWidth="1"/>
    <col min="3569" max="3569" width="7.5703125" style="5" customWidth="1"/>
    <col min="3570" max="3570" width="11.7109375" style="5" customWidth="1"/>
    <col min="3571" max="3571" width="7.140625" style="5" customWidth="1"/>
    <col min="3572" max="3572" width="0" style="5" hidden="1" customWidth="1"/>
    <col min="3573" max="3574" width="19.140625" style="5" customWidth="1"/>
    <col min="3575" max="3575" width="20.42578125" style="5" customWidth="1"/>
    <col min="3576" max="3576" width="20.85546875" style="5" customWidth="1"/>
    <col min="3577" max="3578" width="22" style="5" customWidth="1"/>
    <col min="3579" max="3579" width="0" style="5" hidden="1" customWidth="1"/>
    <col min="3580" max="3580" width="27.28515625" style="5" customWidth="1"/>
    <col min="3581" max="3581" width="18.140625" style="5" bestFit="1" customWidth="1"/>
    <col min="3582" max="3582" width="11.42578125" style="5" bestFit="1" customWidth="1"/>
    <col min="3583" max="3583" width="11.5703125" style="5" bestFit="1" customWidth="1"/>
    <col min="3584" max="3819" width="9.140625" style="5"/>
    <col min="3820" max="3820" width="0" style="5" hidden="1" customWidth="1"/>
    <col min="3821" max="3821" width="21.7109375" style="5" customWidth="1"/>
    <col min="3822" max="3822" width="48.140625" style="5" customWidth="1"/>
    <col min="3823" max="3823" width="29.7109375" style="5" customWidth="1"/>
    <col min="3824" max="3824" width="11.42578125" style="5" customWidth="1"/>
    <col min="3825" max="3825" width="7.5703125" style="5" customWidth="1"/>
    <col min="3826" max="3826" width="11.7109375" style="5" customWidth="1"/>
    <col min="3827" max="3827" width="7.140625" style="5" customWidth="1"/>
    <col min="3828" max="3828" width="0" style="5" hidden="1" customWidth="1"/>
    <col min="3829" max="3830" width="19.140625" style="5" customWidth="1"/>
    <col min="3831" max="3831" width="20.42578125" style="5" customWidth="1"/>
    <col min="3832" max="3832" width="20.85546875" style="5" customWidth="1"/>
    <col min="3833" max="3834" width="22" style="5" customWidth="1"/>
    <col min="3835" max="3835" width="0" style="5" hidden="1" customWidth="1"/>
    <col min="3836" max="3836" width="27.28515625" style="5" customWidth="1"/>
    <col min="3837" max="3837" width="18.140625" style="5" bestFit="1" customWidth="1"/>
    <col min="3838" max="3838" width="11.42578125" style="5" bestFit="1" customWidth="1"/>
    <col min="3839" max="3839" width="11.5703125" style="5" bestFit="1" customWidth="1"/>
    <col min="3840" max="4075" width="9.140625" style="5"/>
    <col min="4076" max="4076" width="0" style="5" hidden="1" customWidth="1"/>
    <col min="4077" max="4077" width="21.7109375" style="5" customWidth="1"/>
    <col min="4078" max="4078" width="48.140625" style="5" customWidth="1"/>
    <col min="4079" max="4079" width="29.7109375" style="5" customWidth="1"/>
    <col min="4080" max="4080" width="11.42578125" style="5" customWidth="1"/>
    <col min="4081" max="4081" width="7.5703125" style="5" customWidth="1"/>
    <col min="4082" max="4082" width="11.7109375" style="5" customWidth="1"/>
    <col min="4083" max="4083" width="7.140625" style="5" customWidth="1"/>
    <col min="4084" max="4084" width="0" style="5" hidden="1" customWidth="1"/>
    <col min="4085" max="4086" width="19.140625" style="5" customWidth="1"/>
    <col min="4087" max="4087" width="20.42578125" style="5" customWidth="1"/>
    <col min="4088" max="4088" width="20.85546875" style="5" customWidth="1"/>
    <col min="4089" max="4090" width="22" style="5" customWidth="1"/>
    <col min="4091" max="4091" width="0" style="5" hidden="1" customWidth="1"/>
    <col min="4092" max="4092" width="27.28515625" style="5" customWidth="1"/>
    <col min="4093" max="4093" width="18.140625" style="5" bestFit="1" customWidth="1"/>
    <col min="4094" max="4094" width="11.42578125" style="5" bestFit="1" customWidth="1"/>
    <col min="4095" max="4095" width="11.5703125" style="5" bestFit="1" customWidth="1"/>
    <col min="4096" max="4331" width="9.140625" style="5"/>
    <col min="4332" max="4332" width="0" style="5" hidden="1" customWidth="1"/>
    <col min="4333" max="4333" width="21.7109375" style="5" customWidth="1"/>
    <col min="4334" max="4334" width="48.140625" style="5" customWidth="1"/>
    <col min="4335" max="4335" width="29.7109375" style="5" customWidth="1"/>
    <col min="4336" max="4336" width="11.42578125" style="5" customWidth="1"/>
    <col min="4337" max="4337" width="7.5703125" style="5" customWidth="1"/>
    <col min="4338" max="4338" width="11.7109375" style="5" customWidth="1"/>
    <col min="4339" max="4339" width="7.140625" style="5" customWidth="1"/>
    <col min="4340" max="4340" width="0" style="5" hidden="1" customWidth="1"/>
    <col min="4341" max="4342" width="19.140625" style="5" customWidth="1"/>
    <col min="4343" max="4343" width="20.42578125" style="5" customWidth="1"/>
    <col min="4344" max="4344" width="20.85546875" style="5" customWidth="1"/>
    <col min="4345" max="4346" width="22" style="5" customWidth="1"/>
    <col min="4347" max="4347" width="0" style="5" hidden="1" customWidth="1"/>
    <col min="4348" max="4348" width="27.28515625" style="5" customWidth="1"/>
    <col min="4349" max="4349" width="18.140625" style="5" bestFit="1" customWidth="1"/>
    <col min="4350" max="4350" width="11.42578125" style="5" bestFit="1" customWidth="1"/>
    <col min="4351" max="4351" width="11.5703125" style="5" bestFit="1" customWidth="1"/>
    <col min="4352" max="4587" width="9.140625" style="5"/>
    <col min="4588" max="4588" width="0" style="5" hidden="1" customWidth="1"/>
    <col min="4589" max="4589" width="21.7109375" style="5" customWidth="1"/>
    <col min="4590" max="4590" width="48.140625" style="5" customWidth="1"/>
    <col min="4591" max="4591" width="29.7109375" style="5" customWidth="1"/>
    <col min="4592" max="4592" width="11.42578125" style="5" customWidth="1"/>
    <col min="4593" max="4593" width="7.5703125" style="5" customWidth="1"/>
    <col min="4594" max="4594" width="11.7109375" style="5" customWidth="1"/>
    <col min="4595" max="4595" width="7.140625" style="5" customWidth="1"/>
    <col min="4596" max="4596" width="0" style="5" hidden="1" customWidth="1"/>
    <col min="4597" max="4598" width="19.140625" style="5" customWidth="1"/>
    <col min="4599" max="4599" width="20.42578125" style="5" customWidth="1"/>
    <col min="4600" max="4600" width="20.85546875" style="5" customWidth="1"/>
    <col min="4601" max="4602" width="22" style="5" customWidth="1"/>
    <col min="4603" max="4603" width="0" style="5" hidden="1" customWidth="1"/>
    <col min="4604" max="4604" width="27.28515625" style="5" customWidth="1"/>
    <col min="4605" max="4605" width="18.140625" style="5" bestFit="1" customWidth="1"/>
    <col min="4606" max="4606" width="11.42578125" style="5" bestFit="1" customWidth="1"/>
    <col min="4607" max="4607" width="11.5703125" style="5" bestFit="1" customWidth="1"/>
    <col min="4608" max="4843" width="9.140625" style="5"/>
    <col min="4844" max="4844" width="0" style="5" hidden="1" customWidth="1"/>
    <col min="4845" max="4845" width="21.7109375" style="5" customWidth="1"/>
    <col min="4846" max="4846" width="48.140625" style="5" customWidth="1"/>
    <col min="4847" max="4847" width="29.7109375" style="5" customWidth="1"/>
    <col min="4848" max="4848" width="11.42578125" style="5" customWidth="1"/>
    <col min="4849" max="4849" width="7.5703125" style="5" customWidth="1"/>
    <col min="4850" max="4850" width="11.7109375" style="5" customWidth="1"/>
    <col min="4851" max="4851" width="7.140625" style="5" customWidth="1"/>
    <col min="4852" max="4852" width="0" style="5" hidden="1" customWidth="1"/>
    <col min="4853" max="4854" width="19.140625" style="5" customWidth="1"/>
    <col min="4855" max="4855" width="20.42578125" style="5" customWidth="1"/>
    <col min="4856" max="4856" width="20.85546875" style="5" customWidth="1"/>
    <col min="4857" max="4858" width="22" style="5" customWidth="1"/>
    <col min="4859" max="4859" width="0" style="5" hidden="1" customWidth="1"/>
    <col min="4860" max="4860" width="27.28515625" style="5" customWidth="1"/>
    <col min="4861" max="4861" width="18.140625" style="5" bestFit="1" customWidth="1"/>
    <col min="4862" max="4862" width="11.42578125" style="5" bestFit="1" customWidth="1"/>
    <col min="4863" max="4863" width="11.5703125" style="5" bestFit="1" customWidth="1"/>
    <col min="4864" max="5099" width="9.140625" style="5"/>
    <col min="5100" max="5100" width="0" style="5" hidden="1" customWidth="1"/>
    <col min="5101" max="5101" width="21.7109375" style="5" customWidth="1"/>
    <col min="5102" max="5102" width="48.140625" style="5" customWidth="1"/>
    <col min="5103" max="5103" width="29.7109375" style="5" customWidth="1"/>
    <col min="5104" max="5104" width="11.42578125" style="5" customWidth="1"/>
    <col min="5105" max="5105" width="7.5703125" style="5" customWidth="1"/>
    <col min="5106" max="5106" width="11.7109375" style="5" customWidth="1"/>
    <col min="5107" max="5107" width="7.140625" style="5" customWidth="1"/>
    <col min="5108" max="5108" width="0" style="5" hidden="1" customWidth="1"/>
    <col min="5109" max="5110" width="19.140625" style="5" customWidth="1"/>
    <col min="5111" max="5111" width="20.42578125" style="5" customWidth="1"/>
    <col min="5112" max="5112" width="20.85546875" style="5" customWidth="1"/>
    <col min="5113" max="5114" width="22" style="5" customWidth="1"/>
    <col min="5115" max="5115" width="0" style="5" hidden="1" customWidth="1"/>
    <col min="5116" max="5116" width="27.28515625" style="5" customWidth="1"/>
    <col min="5117" max="5117" width="18.140625" style="5" bestFit="1" customWidth="1"/>
    <col min="5118" max="5118" width="11.42578125" style="5" bestFit="1" customWidth="1"/>
    <col min="5119" max="5119" width="11.5703125" style="5" bestFit="1" customWidth="1"/>
    <col min="5120" max="5355" width="9.140625" style="5"/>
    <col min="5356" max="5356" width="0" style="5" hidden="1" customWidth="1"/>
    <col min="5357" max="5357" width="21.7109375" style="5" customWidth="1"/>
    <col min="5358" max="5358" width="48.140625" style="5" customWidth="1"/>
    <col min="5359" max="5359" width="29.7109375" style="5" customWidth="1"/>
    <col min="5360" max="5360" width="11.42578125" style="5" customWidth="1"/>
    <col min="5361" max="5361" width="7.5703125" style="5" customWidth="1"/>
    <col min="5362" max="5362" width="11.7109375" style="5" customWidth="1"/>
    <col min="5363" max="5363" width="7.140625" style="5" customWidth="1"/>
    <col min="5364" max="5364" width="0" style="5" hidden="1" customWidth="1"/>
    <col min="5365" max="5366" width="19.140625" style="5" customWidth="1"/>
    <col min="5367" max="5367" width="20.42578125" style="5" customWidth="1"/>
    <col min="5368" max="5368" width="20.85546875" style="5" customWidth="1"/>
    <col min="5369" max="5370" width="22" style="5" customWidth="1"/>
    <col min="5371" max="5371" width="0" style="5" hidden="1" customWidth="1"/>
    <col min="5372" max="5372" width="27.28515625" style="5" customWidth="1"/>
    <col min="5373" max="5373" width="18.140625" style="5" bestFit="1" customWidth="1"/>
    <col min="5374" max="5374" width="11.42578125" style="5" bestFit="1" customWidth="1"/>
    <col min="5375" max="5375" width="11.5703125" style="5" bestFit="1" customWidth="1"/>
    <col min="5376" max="5611" width="9.140625" style="5"/>
    <col min="5612" max="5612" width="0" style="5" hidden="1" customWidth="1"/>
    <col min="5613" max="5613" width="21.7109375" style="5" customWidth="1"/>
    <col min="5614" max="5614" width="48.140625" style="5" customWidth="1"/>
    <col min="5615" max="5615" width="29.7109375" style="5" customWidth="1"/>
    <col min="5616" max="5616" width="11.42578125" style="5" customWidth="1"/>
    <col min="5617" max="5617" width="7.5703125" style="5" customWidth="1"/>
    <col min="5618" max="5618" width="11.7109375" style="5" customWidth="1"/>
    <col min="5619" max="5619" width="7.140625" style="5" customWidth="1"/>
    <col min="5620" max="5620" width="0" style="5" hidden="1" customWidth="1"/>
    <col min="5621" max="5622" width="19.140625" style="5" customWidth="1"/>
    <col min="5623" max="5623" width="20.42578125" style="5" customWidth="1"/>
    <col min="5624" max="5624" width="20.85546875" style="5" customWidth="1"/>
    <col min="5625" max="5626" width="22" style="5" customWidth="1"/>
    <col min="5627" max="5627" width="0" style="5" hidden="1" customWidth="1"/>
    <col min="5628" max="5628" width="27.28515625" style="5" customWidth="1"/>
    <col min="5629" max="5629" width="18.140625" style="5" bestFit="1" customWidth="1"/>
    <col min="5630" max="5630" width="11.42578125" style="5" bestFit="1" customWidth="1"/>
    <col min="5631" max="5631" width="11.5703125" style="5" bestFit="1" customWidth="1"/>
    <col min="5632" max="5867" width="9.140625" style="5"/>
    <col min="5868" max="5868" width="0" style="5" hidden="1" customWidth="1"/>
    <col min="5869" max="5869" width="21.7109375" style="5" customWidth="1"/>
    <col min="5870" max="5870" width="48.140625" style="5" customWidth="1"/>
    <col min="5871" max="5871" width="29.7109375" style="5" customWidth="1"/>
    <col min="5872" max="5872" width="11.42578125" style="5" customWidth="1"/>
    <col min="5873" max="5873" width="7.5703125" style="5" customWidth="1"/>
    <col min="5874" max="5874" width="11.7109375" style="5" customWidth="1"/>
    <col min="5875" max="5875" width="7.140625" style="5" customWidth="1"/>
    <col min="5876" max="5876" width="0" style="5" hidden="1" customWidth="1"/>
    <col min="5877" max="5878" width="19.140625" style="5" customWidth="1"/>
    <col min="5879" max="5879" width="20.42578125" style="5" customWidth="1"/>
    <col min="5880" max="5880" width="20.85546875" style="5" customWidth="1"/>
    <col min="5881" max="5882" width="22" style="5" customWidth="1"/>
    <col min="5883" max="5883" width="0" style="5" hidden="1" customWidth="1"/>
    <col min="5884" max="5884" width="27.28515625" style="5" customWidth="1"/>
    <col min="5885" max="5885" width="18.140625" style="5" bestFit="1" customWidth="1"/>
    <col min="5886" max="5886" width="11.42578125" style="5" bestFit="1" customWidth="1"/>
    <col min="5887" max="5887" width="11.5703125" style="5" bestFit="1" customWidth="1"/>
    <col min="5888" max="6123" width="9.140625" style="5"/>
    <col min="6124" max="6124" width="0" style="5" hidden="1" customWidth="1"/>
    <col min="6125" max="6125" width="21.7109375" style="5" customWidth="1"/>
    <col min="6126" max="6126" width="48.140625" style="5" customWidth="1"/>
    <col min="6127" max="6127" width="29.7109375" style="5" customWidth="1"/>
    <col min="6128" max="6128" width="11.42578125" style="5" customWidth="1"/>
    <col min="6129" max="6129" width="7.5703125" style="5" customWidth="1"/>
    <col min="6130" max="6130" width="11.7109375" style="5" customWidth="1"/>
    <col min="6131" max="6131" width="7.140625" style="5" customWidth="1"/>
    <col min="6132" max="6132" width="0" style="5" hidden="1" customWidth="1"/>
    <col min="6133" max="6134" width="19.140625" style="5" customWidth="1"/>
    <col min="6135" max="6135" width="20.42578125" style="5" customWidth="1"/>
    <col min="6136" max="6136" width="20.85546875" style="5" customWidth="1"/>
    <col min="6137" max="6138" width="22" style="5" customWidth="1"/>
    <col min="6139" max="6139" width="0" style="5" hidden="1" customWidth="1"/>
    <col min="6140" max="6140" width="27.28515625" style="5" customWidth="1"/>
    <col min="6141" max="6141" width="18.140625" style="5" bestFit="1" customWidth="1"/>
    <col min="6142" max="6142" width="11.42578125" style="5" bestFit="1" customWidth="1"/>
    <col min="6143" max="6143" width="11.5703125" style="5" bestFit="1" customWidth="1"/>
    <col min="6144" max="6379" width="9.140625" style="5"/>
    <col min="6380" max="6380" width="0" style="5" hidden="1" customWidth="1"/>
    <col min="6381" max="6381" width="21.7109375" style="5" customWidth="1"/>
    <col min="6382" max="6382" width="48.140625" style="5" customWidth="1"/>
    <col min="6383" max="6383" width="29.7109375" style="5" customWidth="1"/>
    <col min="6384" max="6384" width="11.42578125" style="5" customWidth="1"/>
    <col min="6385" max="6385" width="7.5703125" style="5" customWidth="1"/>
    <col min="6386" max="6386" width="11.7109375" style="5" customWidth="1"/>
    <col min="6387" max="6387" width="7.140625" style="5" customWidth="1"/>
    <col min="6388" max="6388" width="0" style="5" hidden="1" customWidth="1"/>
    <col min="6389" max="6390" width="19.140625" style="5" customWidth="1"/>
    <col min="6391" max="6391" width="20.42578125" style="5" customWidth="1"/>
    <col min="6392" max="6392" width="20.85546875" style="5" customWidth="1"/>
    <col min="6393" max="6394" width="22" style="5" customWidth="1"/>
    <col min="6395" max="6395" width="0" style="5" hidden="1" customWidth="1"/>
    <col min="6396" max="6396" width="27.28515625" style="5" customWidth="1"/>
    <col min="6397" max="6397" width="18.140625" style="5" bestFit="1" customWidth="1"/>
    <col min="6398" max="6398" width="11.42578125" style="5" bestFit="1" customWidth="1"/>
    <col min="6399" max="6399" width="11.5703125" style="5" bestFit="1" customWidth="1"/>
    <col min="6400" max="6635" width="9.140625" style="5"/>
    <col min="6636" max="6636" width="0" style="5" hidden="1" customWidth="1"/>
    <col min="6637" max="6637" width="21.7109375" style="5" customWidth="1"/>
    <col min="6638" max="6638" width="48.140625" style="5" customWidth="1"/>
    <col min="6639" max="6639" width="29.7109375" style="5" customWidth="1"/>
    <col min="6640" max="6640" width="11.42578125" style="5" customWidth="1"/>
    <col min="6641" max="6641" width="7.5703125" style="5" customWidth="1"/>
    <col min="6642" max="6642" width="11.7109375" style="5" customWidth="1"/>
    <col min="6643" max="6643" width="7.140625" style="5" customWidth="1"/>
    <col min="6644" max="6644" width="0" style="5" hidden="1" customWidth="1"/>
    <col min="6645" max="6646" width="19.140625" style="5" customWidth="1"/>
    <col min="6647" max="6647" width="20.42578125" style="5" customWidth="1"/>
    <col min="6648" max="6648" width="20.85546875" style="5" customWidth="1"/>
    <col min="6649" max="6650" width="22" style="5" customWidth="1"/>
    <col min="6651" max="6651" width="0" style="5" hidden="1" customWidth="1"/>
    <col min="6652" max="6652" width="27.28515625" style="5" customWidth="1"/>
    <col min="6653" max="6653" width="18.140625" style="5" bestFit="1" customWidth="1"/>
    <col min="6654" max="6654" width="11.42578125" style="5" bestFit="1" customWidth="1"/>
    <col min="6655" max="6655" width="11.5703125" style="5" bestFit="1" customWidth="1"/>
    <col min="6656" max="6891" width="9.140625" style="5"/>
    <col min="6892" max="6892" width="0" style="5" hidden="1" customWidth="1"/>
    <col min="6893" max="6893" width="21.7109375" style="5" customWidth="1"/>
    <col min="6894" max="6894" width="48.140625" style="5" customWidth="1"/>
    <col min="6895" max="6895" width="29.7109375" style="5" customWidth="1"/>
    <col min="6896" max="6896" width="11.42578125" style="5" customWidth="1"/>
    <col min="6897" max="6897" width="7.5703125" style="5" customWidth="1"/>
    <col min="6898" max="6898" width="11.7109375" style="5" customWidth="1"/>
    <col min="6899" max="6899" width="7.140625" style="5" customWidth="1"/>
    <col min="6900" max="6900" width="0" style="5" hidden="1" customWidth="1"/>
    <col min="6901" max="6902" width="19.140625" style="5" customWidth="1"/>
    <col min="6903" max="6903" width="20.42578125" style="5" customWidth="1"/>
    <col min="6904" max="6904" width="20.85546875" style="5" customWidth="1"/>
    <col min="6905" max="6906" width="22" style="5" customWidth="1"/>
    <col min="6907" max="6907" width="0" style="5" hidden="1" customWidth="1"/>
    <col min="6908" max="6908" width="27.28515625" style="5" customWidth="1"/>
    <col min="6909" max="6909" width="18.140625" style="5" bestFit="1" customWidth="1"/>
    <col min="6910" max="6910" width="11.42578125" style="5" bestFit="1" customWidth="1"/>
    <col min="6911" max="6911" width="11.5703125" style="5" bestFit="1" customWidth="1"/>
    <col min="6912" max="7147" width="9.140625" style="5"/>
    <col min="7148" max="7148" width="0" style="5" hidden="1" customWidth="1"/>
    <col min="7149" max="7149" width="21.7109375" style="5" customWidth="1"/>
    <col min="7150" max="7150" width="48.140625" style="5" customWidth="1"/>
    <col min="7151" max="7151" width="29.7109375" style="5" customWidth="1"/>
    <col min="7152" max="7152" width="11.42578125" style="5" customWidth="1"/>
    <col min="7153" max="7153" width="7.5703125" style="5" customWidth="1"/>
    <col min="7154" max="7154" width="11.7109375" style="5" customWidth="1"/>
    <col min="7155" max="7155" width="7.140625" style="5" customWidth="1"/>
    <col min="7156" max="7156" width="0" style="5" hidden="1" customWidth="1"/>
    <col min="7157" max="7158" width="19.140625" style="5" customWidth="1"/>
    <col min="7159" max="7159" width="20.42578125" style="5" customWidth="1"/>
    <col min="7160" max="7160" width="20.85546875" style="5" customWidth="1"/>
    <col min="7161" max="7162" width="22" style="5" customWidth="1"/>
    <col min="7163" max="7163" width="0" style="5" hidden="1" customWidth="1"/>
    <col min="7164" max="7164" width="27.28515625" style="5" customWidth="1"/>
    <col min="7165" max="7165" width="18.140625" style="5" bestFit="1" customWidth="1"/>
    <col min="7166" max="7166" width="11.42578125" style="5" bestFit="1" customWidth="1"/>
    <col min="7167" max="7167" width="11.5703125" style="5" bestFit="1" customWidth="1"/>
    <col min="7168" max="7403" width="9.140625" style="5"/>
    <col min="7404" max="7404" width="0" style="5" hidden="1" customWidth="1"/>
    <col min="7405" max="7405" width="21.7109375" style="5" customWidth="1"/>
    <col min="7406" max="7406" width="48.140625" style="5" customWidth="1"/>
    <col min="7407" max="7407" width="29.7109375" style="5" customWidth="1"/>
    <col min="7408" max="7408" width="11.42578125" style="5" customWidth="1"/>
    <col min="7409" max="7409" width="7.5703125" style="5" customWidth="1"/>
    <col min="7410" max="7410" width="11.7109375" style="5" customWidth="1"/>
    <col min="7411" max="7411" width="7.140625" style="5" customWidth="1"/>
    <col min="7412" max="7412" width="0" style="5" hidden="1" customWidth="1"/>
    <col min="7413" max="7414" width="19.140625" style="5" customWidth="1"/>
    <col min="7415" max="7415" width="20.42578125" style="5" customWidth="1"/>
    <col min="7416" max="7416" width="20.85546875" style="5" customWidth="1"/>
    <col min="7417" max="7418" width="22" style="5" customWidth="1"/>
    <col min="7419" max="7419" width="0" style="5" hidden="1" customWidth="1"/>
    <col min="7420" max="7420" width="27.28515625" style="5" customWidth="1"/>
    <col min="7421" max="7421" width="18.140625" style="5" bestFit="1" customWidth="1"/>
    <col min="7422" max="7422" width="11.42578125" style="5" bestFit="1" customWidth="1"/>
    <col min="7423" max="7423" width="11.5703125" style="5" bestFit="1" customWidth="1"/>
    <col min="7424" max="7659" width="9.140625" style="5"/>
    <col min="7660" max="7660" width="0" style="5" hidden="1" customWidth="1"/>
    <col min="7661" max="7661" width="21.7109375" style="5" customWidth="1"/>
    <col min="7662" max="7662" width="48.140625" style="5" customWidth="1"/>
    <col min="7663" max="7663" width="29.7109375" style="5" customWidth="1"/>
    <col min="7664" max="7664" width="11.42578125" style="5" customWidth="1"/>
    <col min="7665" max="7665" width="7.5703125" style="5" customWidth="1"/>
    <col min="7666" max="7666" width="11.7109375" style="5" customWidth="1"/>
    <col min="7667" max="7667" width="7.140625" style="5" customWidth="1"/>
    <col min="7668" max="7668" width="0" style="5" hidden="1" customWidth="1"/>
    <col min="7669" max="7670" width="19.140625" style="5" customWidth="1"/>
    <col min="7671" max="7671" width="20.42578125" style="5" customWidth="1"/>
    <col min="7672" max="7672" width="20.85546875" style="5" customWidth="1"/>
    <col min="7673" max="7674" width="22" style="5" customWidth="1"/>
    <col min="7675" max="7675" width="0" style="5" hidden="1" customWidth="1"/>
    <col min="7676" max="7676" width="27.28515625" style="5" customWidth="1"/>
    <col min="7677" max="7677" width="18.140625" style="5" bestFit="1" customWidth="1"/>
    <col min="7678" max="7678" width="11.42578125" style="5" bestFit="1" customWidth="1"/>
    <col min="7679" max="7679" width="11.5703125" style="5" bestFit="1" customWidth="1"/>
    <col min="7680" max="7915" width="9.140625" style="5"/>
    <col min="7916" max="7916" width="0" style="5" hidden="1" customWidth="1"/>
    <col min="7917" max="7917" width="21.7109375" style="5" customWidth="1"/>
    <col min="7918" max="7918" width="48.140625" style="5" customWidth="1"/>
    <col min="7919" max="7919" width="29.7109375" style="5" customWidth="1"/>
    <col min="7920" max="7920" width="11.42578125" style="5" customWidth="1"/>
    <col min="7921" max="7921" width="7.5703125" style="5" customWidth="1"/>
    <col min="7922" max="7922" width="11.7109375" style="5" customWidth="1"/>
    <col min="7923" max="7923" width="7.140625" style="5" customWidth="1"/>
    <col min="7924" max="7924" width="0" style="5" hidden="1" customWidth="1"/>
    <col min="7925" max="7926" width="19.140625" style="5" customWidth="1"/>
    <col min="7927" max="7927" width="20.42578125" style="5" customWidth="1"/>
    <col min="7928" max="7928" width="20.85546875" style="5" customWidth="1"/>
    <col min="7929" max="7930" width="22" style="5" customWidth="1"/>
    <col min="7931" max="7931" width="0" style="5" hidden="1" customWidth="1"/>
    <col min="7932" max="7932" width="27.28515625" style="5" customWidth="1"/>
    <col min="7933" max="7933" width="18.140625" style="5" bestFit="1" customWidth="1"/>
    <col min="7934" max="7934" width="11.42578125" style="5" bestFit="1" customWidth="1"/>
    <col min="7935" max="7935" width="11.5703125" style="5" bestFit="1" customWidth="1"/>
    <col min="7936" max="8171" width="9.140625" style="5"/>
    <col min="8172" max="8172" width="0" style="5" hidden="1" customWidth="1"/>
    <col min="8173" max="8173" width="21.7109375" style="5" customWidth="1"/>
    <col min="8174" max="8174" width="48.140625" style="5" customWidth="1"/>
    <col min="8175" max="8175" width="29.7109375" style="5" customWidth="1"/>
    <col min="8176" max="8176" width="11.42578125" style="5" customWidth="1"/>
    <col min="8177" max="8177" width="7.5703125" style="5" customWidth="1"/>
    <col min="8178" max="8178" width="11.7109375" style="5" customWidth="1"/>
    <col min="8179" max="8179" width="7.140625" style="5" customWidth="1"/>
    <col min="8180" max="8180" width="0" style="5" hidden="1" customWidth="1"/>
    <col min="8181" max="8182" width="19.140625" style="5" customWidth="1"/>
    <col min="8183" max="8183" width="20.42578125" style="5" customWidth="1"/>
    <col min="8184" max="8184" width="20.85546875" style="5" customWidth="1"/>
    <col min="8185" max="8186" width="22" style="5" customWidth="1"/>
    <col min="8187" max="8187" width="0" style="5" hidden="1" customWidth="1"/>
    <col min="8188" max="8188" width="27.28515625" style="5" customWidth="1"/>
    <col min="8189" max="8189" width="18.140625" style="5" bestFit="1" customWidth="1"/>
    <col min="8190" max="8190" width="11.42578125" style="5" bestFit="1" customWidth="1"/>
    <col min="8191" max="8191" width="11.5703125" style="5" bestFit="1" customWidth="1"/>
    <col min="8192" max="8427" width="9.140625" style="5"/>
    <col min="8428" max="8428" width="0" style="5" hidden="1" customWidth="1"/>
    <col min="8429" max="8429" width="21.7109375" style="5" customWidth="1"/>
    <col min="8430" max="8430" width="48.140625" style="5" customWidth="1"/>
    <col min="8431" max="8431" width="29.7109375" style="5" customWidth="1"/>
    <col min="8432" max="8432" width="11.42578125" style="5" customWidth="1"/>
    <col min="8433" max="8433" width="7.5703125" style="5" customWidth="1"/>
    <col min="8434" max="8434" width="11.7109375" style="5" customWidth="1"/>
    <col min="8435" max="8435" width="7.140625" style="5" customWidth="1"/>
    <col min="8436" max="8436" width="0" style="5" hidden="1" customWidth="1"/>
    <col min="8437" max="8438" width="19.140625" style="5" customWidth="1"/>
    <col min="8439" max="8439" width="20.42578125" style="5" customWidth="1"/>
    <col min="8440" max="8440" width="20.85546875" style="5" customWidth="1"/>
    <col min="8441" max="8442" width="22" style="5" customWidth="1"/>
    <col min="8443" max="8443" width="0" style="5" hidden="1" customWidth="1"/>
    <col min="8444" max="8444" width="27.28515625" style="5" customWidth="1"/>
    <col min="8445" max="8445" width="18.140625" style="5" bestFit="1" customWidth="1"/>
    <col min="8446" max="8446" width="11.42578125" style="5" bestFit="1" customWidth="1"/>
    <col min="8447" max="8447" width="11.5703125" style="5" bestFit="1" customWidth="1"/>
    <col min="8448" max="8683" width="9.140625" style="5"/>
    <col min="8684" max="8684" width="0" style="5" hidden="1" customWidth="1"/>
    <col min="8685" max="8685" width="21.7109375" style="5" customWidth="1"/>
    <col min="8686" max="8686" width="48.140625" style="5" customWidth="1"/>
    <col min="8687" max="8687" width="29.7109375" style="5" customWidth="1"/>
    <col min="8688" max="8688" width="11.42578125" style="5" customWidth="1"/>
    <col min="8689" max="8689" width="7.5703125" style="5" customWidth="1"/>
    <col min="8690" max="8690" width="11.7109375" style="5" customWidth="1"/>
    <col min="8691" max="8691" width="7.140625" style="5" customWidth="1"/>
    <col min="8692" max="8692" width="0" style="5" hidden="1" customWidth="1"/>
    <col min="8693" max="8694" width="19.140625" style="5" customWidth="1"/>
    <col min="8695" max="8695" width="20.42578125" style="5" customWidth="1"/>
    <col min="8696" max="8696" width="20.85546875" style="5" customWidth="1"/>
    <col min="8697" max="8698" width="22" style="5" customWidth="1"/>
    <col min="8699" max="8699" width="0" style="5" hidden="1" customWidth="1"/>
    <col min="8700" max="8700" width="27.28515625" style="5" customWidth="1"/>
    <col min="8701" max="8701" width="18.140625" style="5" bestFit="1" customWidth="1"/>
    <col min="8702" max="8702" width="11.42578125" style="5" bestFit="1" customWidth="1"/>
    <col min="8703" max="8703" width="11.5703125" style="5" bestFit="1" customWidth="1"/>
    <col min="8704" max="8939" width="9.140625" style="5"/>
    <col min="8940" max="8940" width="0" style="5" hidden="1" customWidth="1"/>
    <col min="8941" max="8941" width="21.7109375" style="5" customWidth="1"/>
    <col min="8942" max="8942" width="48.140625" style="5" customWidth="1"/>
    <col min="8943" max="8943" width="29.7109375" style="5" customWidth="1"/>
    <col min="8944" max="8944" width="11.42578125" style="5" customWidth="1"/>
    <col min="8945" max="8945" width="7.5703125" style="5" customWidth="1"/>
    <col min="8946" max="8946" width="11.7109375" style="5" customWidth="1"/>
    <col min="8947" max="8947" width="7.140625" style="5" customWidth="1"/>
    <col min="8948" max="8948" width="0" style="5" hidden="1" customWidth="1"/>
    <col min="8949" max="8950" width="19.140625" style="5" customWidth="1"/>
    <col min="8951" max="8951" width="20.42578125" style="5" customWidth="1"/>
    <col min="8952" max="8952" width="20.85546875" style="5" customWidth="1"/>
    <col min="8953" max="8954" width="22" style="5" customWidth="1"/>
    <col min="8955" max="8955" width="0" style="5" hidden="1" customWidth="1"/>
    <col min="8956" max="8956" width="27.28515625" style="5" customWidth="1"/>
    <col min="8957" max="8957" width="18.140625" style="5" bestFit="1" customWidth="1"/>
    <col min="8958" max="8958" width="11.42578125" style="5" bestFit="1" customWidth="1"/>
    <col min="8959" max="8959" width="11.5703125" style="5" bestFit="1" customWidth="1"/>
    <col min="8960" max="9195" width="9.140625" style="5"/>
    <col min="9196" max="9196" width="0" style="5" hidden="1" customWidth="1"/>
    <col min="9197" max="9197" width="21.7109375" style="5" customWidth="1"/>
    <col min="9198" max="9198" width="48.140625" style="5" customWidth="1"/>
    <col min="9199" max="9199" width="29.7109375" style="5" customWidth="1"/>
    <col min="9200" max="9200" width="11.42578125" style="5" customWidth="1"/>
    <col min="9201" max="9201" width="7.5703125" style="5" customWidth="1"/>
    <col min="9202" max="9202" width="11.7109375" style="5" customWidth="1"/>
    <col min="9203" max="9203" width="7.140625" style="5" customWidth="1"/>
    <col min="9204" max="9204" width="0" style="5" hidden="1" customWidth="1"/>
    <col min="9205" max="9206" width="19.140625" style="5" customWidth="1"/>
    <col min="9207" max="9207" width="20.42578125" style="5" customWidth="1"/>
    <col min="9208" max="9208" width="20.85546875" style="5" customWidth="1"/>
    <col min="9209" max="9210" width="22" style="5" customWidth="1"/>
    <col min="9211" max="9211" width="0" style="5" hidden="1" customWidth="1"/>
    <col min="9212" max="9212" width="27.28515625" style="5" customWidth="1"/>
    <col min="9213" max="9213" width="18.140625" style="5" bestFit="1" customWidth="1"/>
    <col min="9214" max="9214" width="11.42578125" style="5" bestFit="1" customWidth="1"/>
    <col min="9215" max="9215" width="11.5703125" style="5" bestFit="1" customWidth="1"/>
    <col min="9216" max="9451" width="9.140625" style="5"/>
    <col min="9452" max="9452" width="0" style="5" hidden="1" customWidth="1"/>
    <col min="9453" max="9453" width="21.7109375" style="5" customWidth="1"/>
    <col min="9454" max="9454" width="48.140625" style="5" customWidth="1"/>
    <col min="9455" max="9455" width="29.7109375" style="5" customWidth="1"/>
    <col min="9456" max="9456" width="11.42578125" style="5" customWidth="1"/>
    <col min="9457" max="9457" width="7.5703125" style="5" customWidth="1"/>
    <col min="9458" max="9458" width="11.7109375" style="5" customWidth="1"/>
    <col min="9459" max="9459" width="7.140625" style="5" customWidth="1"/>
    <col min="9460" max="9460" width="0" style="5" hidden="1" customWidth="1"/>
    <col min="9461" max="9462" width="19.140625" style="5" customWidth="1"/>
    <col min="9463" max="9463" width="20.42578125" style="5" customWidth="1"/>
    <col min="9464" max="9464" width="20.85546875" style="5" customWidth="1"/>
    <col min="9465" max="9466" width="22" style="5" customWidth="1"/>
    <col min="9467" max="9467" width="0" style="5" hidden="1" customWidth="1"/>
    <col min="9468" max="9468" width="27.28515625" style="5" customWidth="1"/>
    <col min="9469" max="9469" width="18.140625" style="5" bestFit="1" customWidth="1"/>
    <col min="9470" max="9470" width="11.42578125" style="5" bestFit="1" customWidth="1"/>
    <col min="9471" max="9471" width="11.5703125" style="5" bestFit="1" customWidth="1"/>
    <col min="9472" max="9707" width="9.140625" style="5"/>
    <col min="9708" max="9708" width="0" style="5" hidden="1" customWidth="1"/>
    <col min="9709" max="9709" width="21.7109375" style="5" customWidth="1"/>
    <col min="9710" max="9710" width="48.140625" style="5" customWidth="1"/>
    <col min="9711" max="9711" width="29.7109375" style="5" customWidth="1"/>
    <col min="9712" max="9712" width="11.42578125" style="5" customWidth="1"/>
    <col min="9713" max="9713" width="7.5703125" style="5" customWidth="1"/>
    <col min="9714" max="9714" width="11.7109375" style="5" customWidth="1"/>
    <col min="9715" max="9715" width="7.140625" style="5" customWidth="1"/>
    <col min="9716" max="9716" width="0" style="5" hidden="1" customWidth="1"/>
    <col min="9717" max="9718" width="19.140625" style="5" customWidth="1"/>
    <col min="9719" max="9719" width="20.42578125" style="5" customWidth="1"/>
    <col min="9720" max="9720" width="20.85546875" style="5" customWidth="1"/>
    <col min="9721" max="9722" width="22" style="5" customWidth="1"/>
    <col min="9723" max="9723" width="0" style="5" hidden="1" customWidth="1"/>
    <col min="9724" max="9724" width="27.28515625" style="5" customWidth="1"/>
    <col min="9725" max="9725" width="18.140625" style="5" bestFit="1" customWidth="1"/>
    <col min="9726" max="9726" width="11.42578125" style="5" bestFit="1" customWidth="1"/>
    <col min="9727" max="9727" width="11.5703125" style="5" bestFit="1" customWidth="1"/>
    <col min="9728" max="9963" width="9.140625" style="5"/>
    <col min="9964" max="9964" width="0" style="5" hidden="1" customWidth="1"/>
    <col min="9965" max="9965" width="21.7109375" style="5" customWidth="1"/>
    <col min="9966" max="9966" width="48.140625" style="5" customWidth="1"/>
    <col min="9967" max="9967" width="29.7109375" style="5" customWidth="1"/>
    <col min="9968" max="9968" width="11.42578125" style="5" customWidth="1"/>
    <col min="9969" max="9969" width="7.5703125" style="5" customWidth="1"/>
    <col min="9970" max="9970" width="11.7109375" style="5" customWidth="1"/>
    <col min="9971" max="9971" width="7.140625" style="5" customWidth="1"/>
    <col min="9972" max="9972" width="0" style="5" hidden="1" customWidth="1"/>
    <col min="9973" max="9974" width="19.140625" style="5" customWidth="1"/>
    <col min="9975" max="9975" width="20.42578125" style="5" customWidth="1"/>
    <col min="9976" max="9976" width="20.85546875" style="5" customWidth="1"/>
    <col min="9977" max="9978" width="22" style="5" customWidth="1"/>
    <col min="9979" max="9979" width="0" style="5" hidden="1" customWidth="1"/>
    <col min="9980" max="9980" width="27.28515625" style="5" customWidth="1"/>
    <col min="9981" max="9981" width="18.140625" style="5" bestFit="1" customWidth="1"/>
    <col min="9982" max="9982" width="11.42578125" style="5" bestFit="1" customWidth="1"/>
    <col min="9983" max="9983" width="11.5703125" style="5" bestFit="1" customWidth="1"/>
    <col min="9984" max="10219" width="9.140625" style="5"/>
    <col min="10220" max="10220" width="0" style="5" hidden="1" customWidth="1"/>
    <col min="10221" max="10221" width="21.7109375" style="5" customWidth="1"/>
    <col min="10222" max="10222" width="48.140625" style="5" customWidth="1"/>
    <col min="10223" max="10223" width="29.7109375" style="5" customWidth="1"/>
    <col min="10224" max="10224" width="11.42578125" style="5" customWidth="1"/>
    <col min="10225" max="10225" width="7.5703125" style="5" customWidth="1"/>
    <col min="10226" max="10226" width="11.7109375" style="5" customWidth="1"/>
    <col min="10227" max="10227" width="7.140625" style="5" customWidth="1"/>
    <col min="10228" max="10228" width="0" style="5" hidden="1" customWidth="1"/>
    <col min="10229" max="10230" width="19.140625" style="5" customWidth="1"/>
    <col min="10231" max="10231" width="20.42578125" style="5" customWidth="1"/>
    <col min="10232" max="10232" width="20.85546875" style="5" customWidth="1"/>
    <col min="10233" max="10234" width="22" style="5" customWidth="1"/>
    <col min="10235" max="10235" width="0" style="5" hidden="1" customWidth="1"/>
    <col min="10236" max="10236" width="27.28515625" style="5" customWidth="1"/>
    <col min="10237" max="10237" width="18.140625" style="5" bestFit="1" customWidth="1"/>
    <col min="10238" max="10238" width="11.42578125" style="5" bestFit="1" customWidth="1"/>
    <col min="10239" max="10239" width="11.5703125" style="5" bestFit="1" customWidth="1"/>
    <col min="10240" max="10475" width="9.140625" style="5"/>
    <col min="10476" max="10476" width="0" style="5" hidden="1" customWidth="1"/>
    <col min="10477" max="10477" width="21.7109375" style="5" customWidth="1"/>
    <col min="10478" max="10478" width="48.140625" style="5" customWidth="1"/>
    <col min="10479" max="10479" width="29.7109375" style="5" customWidth="1"/>
    <col min="10480" max="10480" width="11.42578125" style="5" customWidth="1"/>
    <col min="10481" max="10481" width="7.5703125" style="5" customWidth="1"/>
    <col min="10482" max="10482" width="11.7109375" style="5" customWidth="1"/>
    <col min="10483" max="10483" width="7.140625" style="5" customWidth="1"/>
    <col min="10484" max="10484" width="0" style="5" hidden="1" customWidth="1"/>
    <col min="10485" max="10486" width="19.140625" style="5" customWidth="1"/>
    <col min="10487" max="10487" width="20.42578125" style="5" customWidth="1"/>
    <col min="10488" max="10488" width="20.85546875" style="5" customWidth="1"/>
    <col min="10489" max="10490" width="22" style="5" customWidth="1"/>
    <col min="10491" max="10491" width="0" style="5" hidden="1" customWidth="1"/>
    <col min="10492" max="10492" width="27.28515625" style="5" customWidth="1"/>
    <col min="10493" max="10493" width="18.140625" style="5" bestFit="1" customWidth="1"/>
    <col min="10494" max="10494" width="11.42578125" style="5" bestFit="1" customWidth="1"/>
    <col min="10495" max="10495" width="11.5703125" style="5" bestFit="1" customWidth="1"/>
    <col min="10496" max="10731" width="9.140625" style="5"/>
    <col min="10732" max="10732" width="0" style="5" hidden="1" customWidth="1"/>
    <col min="10733" max="10733" width="21.7109375" style="5" customWidth="1"/>
    <col min="10734" max="10734" width="48.140625" style="5" customWidth="1"/>
    <col min="10735" max="10735" width="29.7109375" style="5" customWidth="1"/>
    <col min="10736" max="10736" width="11.42578125" style="5" customWidth="1"/>
    <col min="10737" max="10737" width="7.5703125" style="5" customWidth="1"/>
    <col min="10738" max="10738" width="11.7109375" style="5" customWidth="1"/>
    <col min="10739" max="10739" width="7.140625" style="5" customWidth="1"/>
    <col min="10740" max="10740" width="0" style="5" hidden="1" customWidth="1"/>
    <col min="10741" max="10742" width="19.140625" style="5" customWidth="1"/>
    <col min="10743" max="10743" width="20.42578125" style="5" customWidth="1"/>
    <col min="10744" max="10744" width="20.85546875" style="5" customWidth="1"/>
    <col min="10745" max="10746" width="22" style="5" customWidth="1"/>
    <col min="10747" max="10747" width="0" style="5" hidden="1" customWidth="1"/>
    <col min="10748" max="10748" width="27.28515625" style="5" customWidth="1"/>
    <col min="10749" max="10749" width="18.140625" style="5" bestFit="1" customWidth="1"/>
    <col min="10750" max="10750" width="11.42578125" style="5" bestFit="1" customWidth="1"/>
    <col min="10751" max="10751" width="11.5703125" style="5" bestFit="1" customWidth="1"/>
    <col min="10752" max="10987" width="9.140625" style="5"/>
    <col min="10988" max="10988" width="0" style="5" hidden="1" customWidth="1"/>
    <col min="10989" max="10989" width="21.7109375" style="5" customWidth="1"/>
    <col min="10990" max="10990" width="48.140625" style="5" customWidth="1"/>
    <col min="10991" max="10991" width="29.7109375" style="5" customWidth="1"/>
    <col min="10992" max="10992" width="11.42578125" style="5" customWidth="1"/>
    <col min="10993" max="10993" width="7.5703125" style="5" customWidth="1"/>
    <col min="10994" max="10994" width="11.7109375" style="5" customWidth="1"/>
    <col min="10995" max="10995" width="7.140625" style="5" customWidth="1"/>
    <col min="10996" max="10996" width="0" style="5" hidden="1" customWidth="1"/>
    <col min="10997" max="10998" width="19.140625" style="5" customWidth="1"/>
    <col min="10999" max="10999" width="20.42578125" style="5" customWidth="1"/>
    <col min="11000" max="11000" width="20.85546875" style="5" customWidth="1"/>
    <col min="11001" max="11002" width="22" style="5" customWidth="1"/>
    <col min="11003" max="11003" width="0" style="5" hidden="1" customWidth="1"/>
    <col min="11004" max="11004" width="27.28515625" style="5" customWidth="1"/>
    <col min="11005" max="11005" width="18.140625" style="5" bestFit="1" customWidth="1"/>
    <col min="11006" max="11006" width="11.42578125" style="5" bestFit="1" customWidth="1"/>
    <col min="11007" max="11007" width="11.5703125" style="5" bestFit="1" customWidth="1"/>
    <col min="11008" max="11243" width="9.140625" style="5"/>
    <col min="11244" max="11244" width="0" style="5" hidden="1" customWidth="1"/>
    <col min="11245" max="11245" width="21.7109375" style="5" customWidth="1"/>
    <col min="11246" max="11246" width="48.140625" style="5" customWidth="1"/>
    <col min="11247" max="11247" width="29.7109375" style="5" customWidth="1"/>
    <col min="11248" max="11248" width="11.42578125" style="5" customWidth="1"/>
    <col min="11249" max="11249" width="7.5703125" style="5" customWidth="1"/>
    <col min="11250" max="11250" width="11.7109375" style="5" customWidth="1"/>
    <col min="11251" max="11251" width="7.140625" style="5" customWidth="1"/>
    <col min="11252" max="11252" width="0" style="5" hidden="1" customWidth="1"/>
    <col min="11253" max="11254" width="19.140625" style="5" customWidth="1"/>
    <col min="11255" max="11255" width="20.42578125" style="5" customWidth="1"/>
    <col min="11256" max="11256" width="20.85546875" style="5" customWidth="1"/>
    <col min="11257" max="11258" width="22" style="5" customWidth="1"/>
    <col min="11259" max="11259" width="0" style="5" hidden="1" customWidth="1"/>
    <col min="11260" max="11260" width="27.28515625" style="5" customWidth="1"/>
    <col min="11261" max="11261" width="18.140625" style="5" bestFit="1" customWidth="1"/>
    <col min="11262" max="11262" width="11.42578125" style="5" bestFit="1" customWidth="1"/>
    <col min="11263" max="11263" width="11.5703125" style="5" bestFit="1" customWidth="1"/>
    <col min="11264" max="11499" width="9.140625" style="5"/>
    <col min="11500" max="11500" width="0" style="5" hidden="1" customWidth="1"/>
    <col min="11501" max="11501" width="21.7109375" style="5" customWidth="1"/>
    <col min="11502" max="11502" width="48.140625" style="5" customWidth="1"/>
    <col min="11503" max="11503" width="29.7109375" style="5" customWidth="1"/>
    <col min="11504" max="11504" width="11.42578125" style="5" customWidth="1"/>
    <col min="11505" max="11505" width="7.5703125" style="5" customWidth="1"/>
    <col min="11506" max="11506" width="11.7109375" style="5" customWidth="1"/>
    <col min="11507" max="11507" width="7.140625" style="5" customWidth="1"/>
    <col min="11508" max="11508" width="0" style="5" hidden="1" customWidth="1"/>
    <col min="11509" max="11510" width="19.140625" style="5" customWidth="1"/>
    <col min="11511" max="11511" width="20.42578125" style="5" customWidth="1"/>
    <col min="11512" max="11512" width="20.85546875" style="5" customWidth="1"/>
    <col min="11513" max="11514" width="22" style="5" customWidth="1"/>
    <col min="11515" max="11515" width="0" style="5" hidden="1" customWidth="1"/>
    <col min="11516" max="11516" width="27.28515625" style="5" customWidth="1"/>
    <col min="11517" max="11517" width="18.140625" style="5" bestFit="1" customWidth="1"/>
    <col min="11518" max="11518" width="11.42578125" style="5" bestFit="1" customWidth="1"/>
    <col min="11519" max="11519" width="11.5703125" style="5" bestFit="1" customWidth="1"/>
    <col min="11520" max="11755" width="9.140625" style="5"/>
    <col min="11756" max="11756" width="0" style="5" hidden="1" customWidth="1"/>
    <col min="11757" max="11757" width="21.7109375" style="5" customWidth="1"/>
    <col min="11758" max="11758" width="48.140625" style="5" customWidth="1"/>
    <col min="11759" max="11759" width="29.7109375" style="5" customWidth="1"/>
    <col min="11760" max="11760" width="11.42578125" style="5" customWidth="1"/>
    <col min="11761" max="11761" width="7.5703125" style="5" customWidth="1"/>
    <col min="11762" max="11762" width="11.7109375" style="5" customWidth="1"/>
    <col min="11763" max="11763" width="7.140625" style="5" customWidth="1"/>
    <col min="11764" max="11764" width="0" style="5" hidden="1" customWidth="1"/>
    <col min="11765" max="11766" width="19.140625" style="5" customWidth="1"/>
    <col min="11767" max="11767" width="20.42578125" style="5" customWidth="1"/>
    <col min="11768" max="11768" width="20.85546875" style="5" customWidth="1"/>
    <col min="11769" max="11770" width="22" style="5" customWidth="1"/>
    <col min="11771" max="11771" width="0" style="5" hidden="1" customWidth="1"/>
    <col min="11772" max="11772" width="27.28515625" style="5" customWidth="1"/>
    <col min="11773" max="11773" width="18.140625" style="5" bestFit="1" customWidth="1"/>
    <col min="11774" max="11774" width="11.42578125" style="5" bestFit="1" customWidth="1"/>
    <col min="11775" max="11775" width="11.5703125" style="5" bestFit="1" customWidth="1"/>
    <col min="11776" max="12011" width="9.140625" style="5"/>
    <col min="12012" max="12012" width="0" style="5" hidden="1" customWidth="1"/>
    <col min="12013" max="12013" width="21.7109375" style="5" customWidth="1"/>
    <col min="12014" max="12014" width="48.140625" style="5" customWidth="1"/>
    <col min="12015" max="12015" width="29.7109375" style="5" customWidth="1"/>
    <col min="12016" max="12016" width="11.42578125" style="5" customWidth="1"/>
    <col min="12017" max="12017" width="7.5703125" style="5" customWidth="1"/>
    <col min="12018" max="12018" width="11.7109375" style="5" customWidth="1"/>
    <col min="12019" max="12019" width="7.140625" style="5" customWidth="1"/>
    <col min="12020" max="12020" width="0" style="5" hidden="1" customWidth="1"/>
    <col min="12021" max="12022" width="19.140625" style="5" customWidth="1"/>
    <col min="12023" max="12023" width="20.42578125" style="5" customWidth="1"/>
    <col min="12024" max="12024" width="20.85546875" style="5" customWidth="1"/>
    <col min="12025" max="12026" width="22" style="5" customWidth="1"/>
    <col min="12027" max="12027" width="0" style="5" hidden="1" customWidth="1"/>
    <col min="12028" max="12028" width="27.28515625" style="5" customWidth="1"/>
    <col min="12029" max="12029" width="18.140625" style="5" bestFit="1" customWidth="1"/>
    <col min="12030" max="12030" width="11.42578125" style="5" bestFit="1" customWidth="1"/>
    <col min="12031" max="12031" width="11.5703125" style="5" bestFit="1" customWidth="1"/>
    <col min="12032" max="12267" width="9.140625" style="5"/>
    <col min="12268" max="12268" width="0" style="5" hidden="1" customWidth="1"/>
    <col min="12269" max="12269" width="21.7109375" style="5" customWidth="1"/>
    <col min="12270" max="12270" width="48.140625" style="5" customWidth="1"/>
    <col min="12271" max="12271" width="29.7109375" style="5" customWidth="1"/>
    <col min="12272" max="12272" width="11.42578125" style="5" customWidth="1"/>
    <col min="12273" max="12273" width="7.5703125" style="5" customWidth="1"/>
    <col min="12274" max="12274" width="11.7109375" style="5" customWidth="1"/>
    <col min="12275" max="12275" width="7.140625" style="5" customWidth="1"/>
    <col min="12276" max="12276" width="0" style="5" hidden="1" customWidth="1"/>
    <col min="12277" max="12278" width="19.140625" style="5" customWidth="1"/>
    <col min="12279" max="12279" width="20.42578125" style="5" customWidth="1"/>
    <col min="12280" max="12280" width="20.85546875" style="5" customWidth="1"/>
    <col min="12281" max="12282" width="22" style="5" customWidth="1"/>
    <col min="12283" max="12283" width="0" style="5" hidden="1" customWidth="1"/>
    <col min="12284" max="12284" width="27.28515625" style="5" customWidth="1"/>
    <col min="12285" max="12285" width="18.140625" style="5" bestFit="1" customWidth="1"/>
    <col min="12286" max="12286" width="11.42578125" style="5" bestFit="1" customWidth="1"/>
    <col min="12287" max="12287" width="11.5703125" style="5" bestFit="1" customWidth="1"/>
    <col min="12288" max="12523" width="9.140625" style="5"/>
    <col min="12524" max="12524" width="0" style="5" hidden="1" customWidth="1"/>
    <col min="12525" max="12525" width="21.7109375" style="5" customWidth="1"/>
    <col min="12526" max="12526" width="48.140625" style="5" customWidth="1"/>
    <col min="12527" max="12527" width="29.7109375" style="5" customWidth="1"/>
    <col min="12528" max="12528" width="11.42578125" style="5" customWidth="1"/>
    <col min="12529" max="12529" width="7.5703125" style="5" customWidth="1"/>
    <col min="12530" max="12530" width="11.7109375" style="5" customWidth="1"/>
    <col min="12531" max="12531" width="7.140625" style="5" customWidth="1"/>
    <col min="12532" max="12532" width="0" style="5" hidden="1" customWidth="1"/>
    <col min="12533" max="12534" width="19.140625" style="5" customWidth="1"/>
    <col min="12535" max="12535" width="20.42578125" style="5" customWidth="1"/>
    <col min="12536" max="12536" width="20.85546875" style="5" customWidth="1"/>
    <col min="12537" max="12538" width="22" style="5" customWidth="1"/>
    <col min="12539" max="12539" width="0" style="5" hidden="1" customWidth="1"/>
    <col min="12540" max="12540" width="27.28515625" style="5" customWidth="1"/>
    <col min="12541" max="12541" width="18.140625" style="5" bestFit="1" customWidth="1"/>
    <col min="12542" max="12542" width="11.42578125" style="5" bestFit="1" customWidth="1"/>
    <col min="12543" max="12543" width="11.5703125" style="5" bestFit="1" customWidth="1"/>
    <col min="12544" max="12779" width="9.140625" style="5"/>
    <col min="12780" max="12780" width="0" style="5" hidden="1" customWidth="1"/>
    <col min="12781" max="12781" width="21.7109375" style="5" customWidth="1"/>
    <col min="12782" max="12782" width="48.140625" style="5" customWidth="1"/>
    <col min="12783" max="12783" width="29.7109375" style="5" customWidth="1"/>
    <col min="12784" max="12784" width="11.42578125" style="5" customWidth="1"/>
    <col min="12785" max="12785" width="7.5703125" style="5" customWidth="1"/>
    <col min="12786" max="12786" width="11.7109375" style="5" customWidth="1"/>
    <col min="12787" max="12787" width="7.140625" style="5" customWidth="1"/>
    <col min="12788" max="12788" width="0" style="5" hidden="1" customWidth="1"/>
    <col min="12789" max="12790" width="19.140625" style="5" customWidth="1"/>
    <col min="12791" max="12791" width="20.42578125" style="5" customWidth="1"/>
    <col min="12792" max="12792" width="20.85546875" style="5" customWidth="1"/>
    <col min="12793" max="12794" width="22" style="5" customWidth="1"/>
    <col min="12795" max="12795" width="0" style="5" hidden="1" customWidth="1"/>
    <col min="12796" max="12796" width="27.28515625" style="5" customWidth="1"/>
    <col min="12797" max="12797" width="18.140625" style="5" bestFit="1" customWidth="1"/>
    <col min="12798" max="12798" width="11.42578125" style="5" bestFit="1" customWidth="1"/>
    <col min="12799" max="12799" width="11.5703125" style="5" bestFit="1" customWidth="1"/>
    <col min="12800" max="13035" width="9.140625" style="5"/>
    <col min="13036" max="13036" width="0" style="5" hidden="1" customWidth="1"/>
    <col min="13037" max="13037" width="21.7109375" style="5" customWidth="1"/>
    <col min="13038" max="13038" width="48.140625" style="5" customWidth="1"/>
    <col min="13039" max="13039" width="29.7109375" style="5" customWidth="1"/>
    <col min="13040" max="13040" width="11.42578125" style="5" customWidth="1"/>
    <col min="13041" max="13041" width="7.5703125" style="5" customWidth="1"/>
    <col min="13042" max="13042" width="11.7109375" style="5" customWidth="1"/>
    <col min="13043" max="13043" width="7.140625" style="5" customWidth="1"/>
    <col min="13044" max="13044" width="0" style="5" hidden="1" customWidth="1"/>
    <col min="13045" max="13046" width="19.140625" style="5" customWidth="1"/>
    <col min="13047" max="13047" width="20.42578125" style="5" customWidth="1"/>
    <col min="13048" max="13048" width="20.85546875" style="5" customWidth="1"/>
    <col min="13049" max="13050" width="22" style="5" customWidth="1"/>
    <col min="13051" max="13051" width="0" style="5" hidden="1" customWidth="1"/>
    <col min="13052" max="13052" width="27.28515625" style="5" customWidth="1"/>
    <col min="13053" max="13053" width="18.140625" style="5" bestFit="1" customWidth="1"/>
    <col min="13054" max="13054" width="11.42578125" style="5" bestFit="1" customWidth="1"/>
    <col min="13055" max="13055" width="11.5703125" style="5" bestFit="1" customWidth="1"/>
    <col min="13056" max="13291" width="9.140625" style="5"/>
    <col min="13292" max="13292" width="0" style="5" hidden="1" customWidth="1"/>
    <col min="13293" max="13293" width="21.7109375" style="5" customWidth="1"/>
    <col min="13294" max="13294" width="48.140625" style="5" customWidth="1"/>
    <col min="13295" max="13295" width="29.7109375" style="5" customWidth="1"/>
    <col min="13296" max="13296" width="11.42578125" style="5" customWidth="1"/>
    <col min="13297" max="13297" width="7.5703125" style="5" customWidth="1"/>
    <col min="13298" max="13298" width="11.7109375" style="5" customWidth="1"/>
    <col min="13299" max="13299" width="7.140625" style="5" customWidth="1"/>
    <col min="13300" max="13300" width="0" style="5" hidden="1" customWidth="1"/>
    <col min="13301" max="13302" width="19.140625" style="5" customWidth="1"/>
    <col min="13303" max="13303" width="20.42578125" style="5" customWidth="1"/>
    <col min="13304" max="13304" width="20.85546875" style="5" customWidth="1"/>
    <col min="13305" max="13306" width="22" style="5" customWidth="1"/>
    <col min="13307" max="13307" width="0" style="5" hidden="1" customWidth="1"/>
    <col min="13308" max="13308" width="27.28515625" style="5" customWidth="1"/>
    <col min="13309" max="13309" width="18.140625" style="5" bestFit="1" customWidth="1"/>
    <col min="13310" max="13310" width="11.42578125" style="5" bestFit="1" customWidth="1"/>
    <col min="13311" max="13311" width="11.5703125" style="5" bestFit="1" customWidth="1"/>
    <col min="13312" max="13547" width="9.140625" style="5"/>
    <col min="13548" max="13548" width="0" style="5" hidden="1" customWidth="1"/>
    <col min="13549" max="13549" width="21.7109375" style="5" customWidth="1"/>
    <col min="13550" max="13550" width="48.140625" style="5" customWidth="1"/>
    <col min="13551" max="13551" width="29.7109375" style="5" customWidth="1"/>
    <col min="13552" max="13552" width="11.42578125" style="5" customWidth="1"/>
    <col min="13553" max="13553" width="7.5703125" style="5" customWidth="1"/>
    <col min="13554" max="13554" width="11.7109375" style="5" customWidth="1"/>
    <col min="13555" max="13555" width="7.140625" style="5" customWidth="1"/>
    <col min="13556" max="13556" width="0" style="5" hidden="1" customWidth="1"/>
    <col min="13557" max="13558" width="19.140625" style="5" customWidth="1"/>
    <col min="13559" max="13559" width="20.42578125" style="5" customWidth="1"/>
    <col min="13560" max="13560" width="20.85546875" style="5" customWidth="1"/>
    <col min="13561" max="13562" width="22" style="5" customWidth="1"/>
    <col min="13563" max="13563" width="0" style="5" hidden="1" customWidth="1"/>
    <col min="13564" max="13564" width="27.28515625" style="5" customWidth="1"/>
    <col min="13565" max="13565" width="18.140625" style="5" bestFit="1" customWidth="1"/>
    <col min="13566" max="13566" width="11.42578125" style="5" bestFit="1" customWidth="1"/>
    <col min="13567" max="13567" width="11.5703125" style="5" bestFit="1" customWidth="1"/>
    <col min="13568" max="13803" width="9.140625" style="5"/>
    <col min="13804" max="13804" width="0" style="5" hidden="1" customWidth="1"/>
    <col min="13805" max="13805" width="21.7109375" style="5" customWidth="1"/>
    <col min="13806" max="13806" width="48.140625" style="5" customWidth="1"/>
    <col min="13807" max="13807" width="29.7109375" style="5" customWidth="1"/>
    <col min="13808" max="13808" width="11.42578125" style="5" customWidth="1"/>
    <col min="13809" max="13809" width="7.5703125" style="5" customWidth="1"/>
    <col min="13810" max="13810" width="11.7109375" style="5" customWidth="1"/>
    <col min="13811" max="13811" width="7.140625" style="5" customWidth="1"/>
    <col min="13812" max="13812" width="0" style="5" hidden="1" customWidth="1"/>
    <col min="13813" max="13814" width="19.140625" style="5" customWidth="1"/>
    <col min="13815" max="13815" width="20.42578125" style="5" customWidth="1"/>
    <col min="13816" max="13816" width="20.85546875" style="5" customWidth="1"/>
    <col min="13817" max="13818" width="22" style="5" customWidth="1"/>
    <col min="13819" max="13819" width="0" style="5" hidden="1" customWidth="1"/>
    <col min="13820" max="13820" width="27.28515625" style="5" customWidth="1"/>
    <col min="13821" max="13821" width="18.140625" style="5" bestFit="1" customWidth="1"/>
    <col min="13822" max="13822" width="11.42578125" style="5" bestFit="1" customWidth="1"/>
    <col min="13823" max="13823" width="11.5703125" style="5" bestFit="1" customWidth="1"/>
    <col min="13824" max="14059" width="9.140625" style="5"/>
    <col min="14060" max="14060" width="0" style="5" hidden="1" customWidth="1"/>
    <col min="14061" max="14061" width="21.7109375" style="5" customWidth="1"/>
    <col min="14062" max="14062" width="48.140625" style="5" customWidth="1"/>
    <col min="14063" max="14063" width="29.7109375" style="5" customWidth="1"/>
    <col min="14064" max="14064" width="11.42578125" style="5" customWidth="1"/>
    <col min="14065" max="14065" width="7.5703125" style="5" customWidth="1"/>
    <col min="14066" max="14066" width="11.7109375" style="5" customWidth="1"/>
    <col min="14067" max="14067" width="7.140625" style="5" customWidth="1"/>
    <col min="14068" max="14068" width="0" style="5" hidden="1" customWidth="1"/>
    <col min="14069" max="14070" width="19.140625" style="5" customWidth="1"/>
    <col min="14071" max="14071" width="20.42578125" style="5" customWidth="1"/>
    <col min="14072" max="14072" width="20.85546875" style="5" customWidth="1"/>
    <col min="14073" max="14074" width="22" style="5" customWidth="1"/>
    <col min="14075" max="14075" width="0" style="5" hidden="1" customWidth="1"/>
    <col min="14076" max="14076" width="27.28515625" style="5" customWidth="1"/>
    <col min="14077" max="14077" width="18.140625" style="5" bestFit="1" customWidth="1"/>
    <col min="14078" max="14078" width="11.42578125" style="5" bestFit="1" customWidth="1"/>
    <col min="14079" max="14079" width="11.5703125" style="5" bestFit="1" customWidth="1"/>
    <col min="14080" max="14315" width="9.140625" style="5"/>
    <col min="14316" max="14316" width="0" style="5" hidden="1" customWidth="1"/>
    <col min="14317" max="14317" width="21.7109375" style="5" customWidth="1"/>
    <col min="14318" max="14318" width="48.140625" style="5" customWidth="1"/>
    <col min="14319" max="14319" width="29.7109375" style="5" customWidth="1"/>
    <col min="14320" max="14320" width="11.42578125" style="5" customWidth="1"/>
    <col min="14321" max="14321" width="7.5703125" style="5" customWidth="1"/>
    <col min="14322" max="14322" width="11.7109375" style="5" customWidth="1"/>
    <col min="14323" max="14323" width="7.140625" style="5" customWidth="1"/>
    <col min="14324" max="14324" width="0" style="5" hidden="1" customWidth="1"/>
    <col min="14325" max="14326" width="19.140625" style="5" customWidth="1"/>
    <col min="14327" max="14327" width="20.42578125" style="5" customWidth="1"/>
    <col min="14328" max="14328" width="20.85546875" style="5" customWidth="1"/>
    <col min="14329" max="14330" width="22" style="5" customWidth="1"/>
    <col min="14331" max="14331" width="0" style="5" hidden="1" customWidth="1"/>
    <col min="14332" max="14332" width="27.28515625" style="5" customWidth="1"/>
    <col min="14333" max="14333" width="18.140625" style="5" bestFit="1" customWidth="1"/>
    <col min="14334" max="14334" width="11.42578125" style="5" bestFit="1" customWidth="1"/>
    <col min="14335" max="14335" width="11.5703125" style="5" bestFit="1" customWidth="1"/>
    <col min="14336" max="14571" width="9.140625" style="5"/>
    <col min="14572" max="14572" width="0" style="5" hidden="1" customWidth="1"/>
    <col min="14573" max="14573" width="21.7109375" style="5" customWidth="1"/>
    <col min="14574" max="14574" width="48.140625" style="5" customWidth="1"/>
    <col min="14575" max="14575" width="29.7109375" style="5" customWidth="1"/>
    <col min="14576" max="14576" width="11.42578125" style="5" customWidth="1"/>
    <col min="14577" max="14577" width="7.5703125" style="5" customWidth="1"/>
    <col min="14578" max="14578" width="11.7109375" style="5" customWidth="1"/>
    <col min="14579" max="14579" width="7.140625" style="5" customWidth="1"/>
    <col min="14580" max="14580" width="0" style="5" hidden="1" customWidth="1"/>
    <col min="14581" max="14582" width="19.140625" style="5" customWidth="1"/>
    <col min="14583" max="14583" width="20.42578125" style="5" customWidth="1"/>
    <col min="14584" max="14584" width="20.85546875" style="5" customWidth="1"/>
    <col min="14585" max="14586" width="22" style="5" customWidth="1"/>
    <col min="14587" max="14587" width="0" style="5" hidden="1" customWidth="1"/>
    <col min="14588" max="14588" width="27.28515625" style="5" customWidth="1"/>
    <col min="14589" max="14589" width="18.140625" style="5" bestFit="1" customWidth="1"/>
    <col min="14590" max="14590" width="11.42578125" style="5" bestFit="1" customWidth="1"/>
    <col min="14591" max="14591" width="11.5703125" style="5" bestFit="1" customWidth="1"/>
    <col min="14592" max="14827" width="9.140625" style="5"/>
    <col min="14828" max="14828" width="0" style="5" hidden="1" customWidth="1"/>
    <col min="14829" max="14829" width="21.7109375" style="5" customWidth="1"/>
    <col min="14830" max="14830" width="48.140625" style="5" customWidth="1"/>
    <col min="14831" max="14831" width="29.7109375" style="5" customWidth="1"/>
    <col min="14832" max="14832" width="11.42578125" style="5" customWidth="1"/>
    <col min="14833" max="14833" width="7.5703125" style="5" customWidth="1"/>
    <col min="14834" max="14834" width="11.7109375" style="5" customWidth="1"/>
    <col min="14835" max="14835" width="7.140625" style="5" customWidth="1"/>
    <col min="14836" max="14836" width="0" style="5" hidden="1" customWidth="1"/>
    <col min="14837" max="14838" width="19.140625" style="5" customWidth="1"/>
    <col min="14839" max="14839" width="20.42578125" style="5" customWidth="1"/>
    <col min="14840" max="14840" width="20.85546875" style="5" customWidth="1"/>
    <col min="14841" max="14842" width="22" style="5" customWidth="1"/>
    <col min="14843" max="14843" width="0" style="5" hidden="1" customWidth="1"/>
    <col min="14844" max="14844" width="27.28515625" style="5" customWidth="1"/>
    <col min="14845" max="14845" width="18.140625" style="5" bestFit="1" customWidth="1"/>
    <col min="14846" max="14846" width="11.42578125" style="5" bestFit="1" customWidth="1"/>
    <col min="14847" max="14847" width="11.5703125" style="5" bestFit="1" customWidth="1"/>
    <col min="14848" max="15083" width="9.140625" style="5"/>
    <col min="15084" max="15084" width="0" style="5" hidden="1" customWidth="1"/>
    <col min="15085" max="15085" width="21.7109375" style="5" customWidth="1"/>
    <col min="15086" max="15086" width="48.140625" style="5" customWidth="1"/>
    <col min="15087" max="15087" width="29.7109375" style="5" customWidth="1"/>
    <col min="15088" max="15088" width="11.42578125" style="5" customWidth="1"/>
    <col min="15089" max="15089" width="7.5703125" style="5" customWidth="1"/>
    <col min="15090" max="15090" width="11.7109375" style="5" customWidth="1"/>
    <col min="15091" max="15091" width="7.140625" style="5" customWidth="1"/>
    <col min="15092" max="15092" width="0" style="5" hidden="1" customWidth="1"/>
    <col min="15093" max="15094" width="19.140625" style="5" customWidth="1"/>
    <col min="15095" max="15095" width="20.42578125" style="5" customWidth="1"/>
    <col min="15096" max="15096" width="20.85546875" style="5" customWidth="1"/>
    <col min="15097" max="15098" width="22" style="5" customWidth="1"/>
    <col min="15099" max="15099" width="0" style="5" hidden="1" customWidth="1"/>
    <col min="15100" max="15100" width="27.28515625" style="5" customWidth="1"/>
    <col min="15101" max="15101" width="18.140625" style="5" bestFit="1" customWidth="1"/>
    <col min="15102" max="15102" width="11.42578125" style="5" bestFit="1" customWidth="1"/>
    <col min="15103" max="15103" width="11.5703125" style="5" bestFit="1" customWidth="1"/>
    <col min="15104" max="15339" width="9.140625" style="5"/>
    <col min="15340" max="15340" width="0" style="5" hidden="1" customWidth="1"/>
    <col min="15341" max="15341" width="21.7109375" style="5" customWidth="1"/>
    <col min="15342" max="15342" width="48.140625" style="5" customWidth="1"/>
    <col min="15343" max="15343" width="29.7109375" style="5" customWidth="1"/>
    <col min="15344" max="15344" width="11.42578125" style="5" customWidth="1"/>
    <col min="15345" max="15345" width="7.5703125" style="5" customWidth="1"/>
    <col min="15346" max="15346" width="11.7109375" style="5" customWidth="1"/>
    <col min="15347" max="15347" width="7.140625" style="5" customWidth="1"/>
    <col min="15348" max="15348" width="0" style="5" hidden="1" customWidth="1"/>
    <col min="15349" max="15350" width="19.140625" style="5" customWidth="1"/>
    <col min="15351" max="15351" width="20.42578125" style="5" customWidth="1"/>
    <col min="15352" max="15352" width="20.85546875" style="5" customWidth="1"/>
    <col min="15353" max="15354" width="22" style="5" customWidth="1"/>
    <col min="15355" max="15355" width="0" style="5" hidden="1" customWidth="1"/>
    <col min="15356" max="15356" width="27.28515625" style="5" customWidth="1"/>
    <col min="15357" max="15357" width="18.140625" style="5" bestFit="1" customWidth="1"/>
    <col min="15358" max="15358" width="11.42578125" style="5" bestFit="1" customWidth="1"/>
    <col min="15359" max="15359" width="11.5703125" style="5" bestFit="1" customWidth="1"/>
    <col min="15360" max="15595" width="9.140625" style="5"/>
    <col min="15596" max="15596" width="0" style="5" hidden="1" customWidth="1"/>
    <col min="15597" max="15597" width="21.7109375" style="5" customWidth="1"/>
    <col min="15598" max="15598" width="48.140625" style="5" customWidth="1"/>
    <col min="15599" max="15599" width="29.7109375" style="5" customWidth="1"/>
    <col min="15600" max="15600" width="11.42578125" style="5" customWidth="1"/>
    <col min="15601" max="15601" width="7.5703125" style="5" customWidth="1"/>
    <col min="15602" max="15602" width="11.7109375" style="5" customWidth="1"/>
    <col min="15603" max="15603" width="7.140625" style="5" customWidth="1"/>
    <col min="15604" max="15604" width="0" style="5" hidden="1" customWidth="1"/>
    <col min="15605" max="15606" width="19.140625" style="5" customWidth="1"/>
    <col min="15607" max="15607" width="20.42578125" style="5" customWidth="1"/>
    <col min="15608" max="15608" width="20.85546875" style="5" customWidth="1"/>
    <col min="15609" max="15610" width="22" style="5" customWidth="1"/>
    <col min="15611" max="15611" width="0" style="5" hidden="1" customWidth="1"/>
    <col min="15612" max="15612" width="27.28515625" style="5" customWidth="1"/>
    <col min="15613" max="15613" width="18.140625" style="5" bestFit="1" customWidth="1"/>
    <col min="15614" max="15614" width="11.42578125" style="5" bestFit="1" customWidth="1"/>
    <col min="15615" max="15615" width="11.5703125" style="5" bestFit="1" customWidth="1"/>
    <col min="15616" max="15851" width="9.140625" style="5"/>
    <col min="15852" max="15852" width="0" style="5" hidden="1" customWidth="1"/>
    <col min="15853" max="15853" width="21.7109375" style="5" customWidth="1"/>
    <col min="15854" max="15854" width="48.140625" style="5" customWidth="1"/>
    <col min="15855" max="15855" width="29.7109375" style="5" customWidth="1"/>
    <col min="15856" max="15856" width="11.42578125" style="5" customWidth="1"/>
    <col min="15857" max="15857" width="7.5703125" style="5" customWidth="1"/>
    <col min="15858" max="15858" width="11.7109375" style="5" customWidth="1"/>
    <col min="15859" max="15859" width="7.140625" style="5" customWidth="1"/>
    <col min="15860" max="15860" width="0" style="5" hidden="1" customWidth="1"/>
    <col min="15861" max="15862" width="19.140625" style="5" customWidth="1"/>
    <col min="15863" max="15863" width="20.42578125" style="5" customWidth="1"/>
    <col min="15864" max="15864" width="20.85546875" style="5" customWidth="1"/>
    <col min="15865" max="15866" width="22" style="5" customWidth="1"/>
    <col min="15867" max="15867" width="0" style="5" hidden="1" customWidth="1"/>
    <col min="15868" max="15868" width="27.28515625" style="5" customWidth="1"/>
    <col min="15869" max="15869" width="18.140625" style="5" bestFit="1" customWidth="1"/>
    <col min="15870" max="15870" width="11.42578125" style="5" bestFit="1" customWidth="1"/>
    <col min="15871" max="15871" width="11.5703125" style="5" bestFit="1" customWidth="1"/>
    <col min="15872" max="16107" width="9.140625" style="5"/>
    <col min="16108" max="16108" width="0" style="5" hidden="1" customWidth="1"/>
    <col min="16109" max="16109" width="21.7109375" style="5" customWidth="1"/>
    <col min="16110" max="16110" width="48.140625" style="5" customWidth="1"/>
    <col min="16111" max="16111" width="29.7109375" style="5" customWidth="1"/>
    <col min="16112" max="16112" width="11.42578125" style="5" customWidth="1"/>
    <col min="16113" max="16113" width="7.5703125" style="5" customWidth="1"/>
    <col min="16114" max="16114" width="11.7109375" style="5" customWidth="1"/>
    <col min="16115" max="16115" width="7.140625" style="5" customWidth="1"/>
    <col min="16116" max="16116" width="0" style="5" hidden="1" customWidth="1"/>
    <col min="16117" max="16118" width="19.140625" style="5" customWidth="1"/>
    <col min="16119" max="16119" width="20.42578125" style="5" customWidth="1"/>
    <col min="16120" max="16120" width="20.85546875" style="5" customWidth="1"/>
    <col min="16121" max="16122" width="22" style="5" customWidth="1"/>
    <col min="16123" max="16123" width="0" style="5" hidden="1" customWidth="1"/>
    <col min="16124" max="16124" width="27.28515625" style="5" customWidth="1"/>
    <col min="16125" max="16125" width="18.140625" style="5" bestFit="1" customWidth="1"/>
    <col min="16126" max="16126" width="11.42578125" style="5" bestFit="1" customWidth="1"/>
    <col min="16127" max="16127" width="11.5703125" style="5" bestFit="1" customWidth="1"/>
    <col min="16128" max="16384" width="9.140625" style="5"/>
  </cols>
  <sheetData>
    <row r="1" spans="1:18" ht="16.5" customHeight="1" x14ac:dyDescent="0.35">
      <c r="A1" s="8"/>
      <c r="B1" s="9"/>
      <c r="C1" s="8"/>
      <c r="D1" s="9"/>
      <c r="E1" s="2"/>
      <c r="F1" s="2"/>
      <c r="G1" s="56"/>
      <c r="H1" s="56"/>
      <c r="I1" s="56"/>
      <c r="J1" s="56"/>
      <c r="K1" s="56"/>
      <c r="L1" s="56"/>
      <c r="M1" s="55" t="s">
        <v>51</v>
      </c>
      <c r="N1" s="55"/>
      <c r="O1" s="55"/>
      <c r="P1" s="55"/>
      <c r="Q1" s="20"/>
    </row>
    <row r="2" spans="1:18" ht="17.25" customHeight="1" x14ac:dyDescent="0.35">
      <c r="A2" s="8"/>
      <c r="B2" s="9"/>
      <c r="C2" s="8"/>
      <c r="D2" s="9"/>
      <c r="E2" s="2"/>
      <c r="F2" s="2"/>
      <c r="G2" s="57"/>
      <c r="H2" s="58"/>
      <c r="I2" s="58"/>
      <c r="J2" s="58"/>
      <c r="K2" s="58"/>
      <c r="L2" s="58"/>
      <c r="M2" s="49" t="s">
        <v>45</v>
      </c>
      <c r="N2" s="49"/>
      <c r="O2" s="49"/>
      <c r="P2" s="49"/>
      <c r="Q2" s="20"/>
    </row>
    <row r="3" spans="1:18" ht="7.5" customHeight="1" x14ac:dyDescent="0.3">
      <c r="A3" s="8"/>
      <c r="B3" s="9"/>
      <c r="C3" s="8"/>
      <c r="D3" s="9"/>
      <c r="E3" s="2"/>
      <c r="F3" s="2"/>
      <c r="G3" s="2"/>
      <c r="H3" s="4"/>
      <c r="I3" s="4"/>
      <c r="J3" s="4"/>
      <c r="K3" s="4"/>
      <c r="L3" s="4"/>
    </row>
    <row r="4" spans="1:18" s="9" customFormat="1" ht="51" customHeight="1" x14ac:dyDescent="0.3">
      <c r="A4" s="60" t="s">
        <v>44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8" s="9" customFormat="1" ht="32.25" customHeight="1" x14ac:dyDescent="0.3">
      <c r="A5" s="66" t="s">
        <v>2</v>
      </c>
      <c r="B5" s="68" t="s">
        <v>4</v>
      </c>
      <c r="C5" s="68" t="s">
        <v>5</v>
      </c>
      <c r="D5" s="59" t="s">
        <v>6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8" s="9" customFormat="1" ht="63" customHeight="1" x14ac:dyDescent="0.3">
      <c r="A6" s="67"/>
      <c r="B6" s="68"/>
      <c r="C6" s="68"/>
      <c r="D6" s="19" t="s">
        <v>40</v>
      </c>
      <c r="E6" s="21">
        <v>2014</v>
      </c>
      <c r="F6" s="21">
        <v>2015</v>
      </c>
      <c r="G6" s="21">
        <v>2016</v>
      </c>
      <c r="H6" s="21">
        <v>2017</v>
      </c>
      <c r="I6" s="21"/>
      <c r="J6" s="21">
        <v>2018</v>
      </c>
      <c r="K6" s="21">
        <v>2019</v>
      </c>
      <c r="L6" s="21">
        <v>2020</v>
      </c>
      <c r="M6" s="21">
        <v>2021</v>
      </c>
      <c r="N6" s="21">
        <v>2022</v>
      </c>
      <c r="O6" s="21">
        <v>2023</v>
      </c>
      <c r="P6" s="21">
        <v>2024</v>
      </c>
      <c r="Q6" s="46"/>
      <c r="R6" s="46"/>
    </row>
    <row r="7" spans="1:18" s="9" customFormat="1" ht="18.75" customHeight="1" x14ac:dyDescent="0.3">
      <c r="A7" s="52" t="s">
        <v>7</v>
      </c>
      <c r="B7" s="52" t="s">
        <v>38</v>
      </c>
      <c r="C7" s="18" t="s">
        <v>0</v>
      </c>
      <c r="D7" s="17">
        <f>D9+D10+D11+D12+D13+D14+D15+D16+D17</f>
        <v>4013910.108</v>
      </c>
      <c r="E7" s="17">
        <f>E9+E10+E11+E12+E13+E14+E15+E16+E17</f>
        <v>547758.03800000006</v>
      </c>
      <c r="F7" s="17">
        <f t="shared" ref="F7:P7" si="0">F9+F10+F11+F12+F13+F14+F15+F16+F17</f>
        <v>566840.80000000005</v>
      </c>
      <c r="G7" s="17">
        <f t="shared" si="0"/>
        <v>1282923.9000000001</v>
      </c>
      <c r="H7" s="17">
        <f t="shared" si="0"/>
        <v>240668.20000000004</v>
      </c>
      <c r="I7" s="17" t="e">
        <f t="shared" si="0"/>
        <v>#REF!</v>
      </c>
      <c r="J7" s="17">
        <f t="shared" si="0"/>
        <v>169472.67</v>
      </c>
      <c r="K7" s="44">
        <f t="shared" si="0"/>
        <v>186575.34999999998</v>
      </c>
      <c r="L7" s="44">
        <f>L9+L10+L11+L12+L13+L14+L15+L16+L17</f>
        <v>214186.8</v>
      </c>
      <c r="M7" s="47">
        <f t="shared" si="0"/>
        <v>169577.78999999998</v>
      </c>
      <c r="N7" s="44">
        <f t="shared" si="0"/>
        <v>133160</v>
      </c>
      <c r="O7" s="44">
        <f t="shared" si="0"/>
        <v>131457</v>
      </c>
      <c r="P7" s="17">
        <f t="shared" si="0"/>
        <v>371289.56</v>
      </c>
    </row>
    <row r="8" spans="1:18" s="9" customFormat="1" ht="17.25" customHeight="1" x14ac:dyDescent="0.3">
      <c r="A8" s="53"/>
      <c r="B8" s="53"/>
      <c r="C8" s="18" t="s">
        <v>39</v>
      </c>
      <c r="D8" s="17"/>
      <c r="E8" s="17"/>
      <c r="F8" s="14"/>
      <c r="G8" s="17"/>
      <c r="H8" s="17"/>
      <c r="I8" s="17"/>
      <c r="J8" s="17"/>
      <c r="K8" s="44"/>
      <c r="L8" s="44"/>
      <c r="M8" s="47"/>
      <c r="N8" s="44"/>
      <c r="O8" s="44"/>
      <c r="P8" s="15"/>
    </row>
    <row r="9" spans="1:18" s="9" customFormat="1" ht="17.25" customHeight="1" x14ac:dyDescent="0.3">
      <c r="A9" s="53"/>
      <c r="B9" s="53"/>
      <c r="C9" s="18" t="s">
        <v>8</v>
      </c>
      <c r="D9" s="17">
        <f>D21+D108+D115</f>
        <v>1862057.7000000004</v>
      </c>
      <c r="E9" s="17">
        <f t="shared" ref="E9:P9" si="1">E21+E108+E115</f>
        <v>295638.92000000004</v>
      </c>
      <c r="F9" s="17">
        <f t="shared" si="1"/>
        <v>322367.10000000003</v>
      </c>
      <c r="G9" s="17">
        <f t="shared" si="1"/>
        <v>512966.10000000003</v>
      </c>
      <c r="H9" s="17">
        <f t="shared" si="1"/>
        <v>98974.8</v>
      </c>
      <c r="I9" s="17" t="e">
        <f t="shared" si="1"/>
        <v>#REF!</v>
      </c>
      <c r="J9" s="17">
        <f t="shared" si="1"/>
        <v>84820.800000000003</v>
      </c>
      <c r="K9" s="44">
        <f>K21+K117</f>
        <v>90636.36</v>
      </c>
      <c r="L9" s="44">
        <f t="shared" si="1"/>
        <v>83447.3</v>
      </c>
      <c r="M9" s="47">
        <f>M21+M108+M115</f>
        <v>101398.79999999999</v>
      </c>
      <c r="N9" s="44">
        <f t="shared" si="1"/>
        <v>97498.700000000012</v>
      </c>
      <c r="O9" s="44">
        <f>O21+O108+O115</f>
        <v>95499.700000000012</v>
      </c>
      <c r="P9" s="17">
        <f t="shared" si="1"/>
        <v>78809.119999999995</v>
      </c>
    </row>
    <row r="10" spans="1:18" s="9" customFormat="1" ht="17.25" customHeight="1" x14ac:dyDescent="0.3">
      <c r="A10" s="53"/>
      <c r="B10" s="53"/>
      <c r="C10" s="18" t="s">
        <v>9</v>
      </c>
      <c r="D10" s="17">
        <f>D20+D90</f>
        <v>810589.18800000008</v>
      </c>
      <c r="E10" s="17">
        <f t="shared" ref="E10:O10" si="2">E20+E90</f>
        <v>110885.738</v>
      </c>
      <c r="F10" s="17">
        <f t="shared" si="2"/>
        <v>174736</v>
      </c>
      <c r="G10" s="17">
        <f t="shared" si="2"/>
        <v>29404</v>
      </c>
      <c r="H10" s="17">
        <f t="shared" si="2"/>
        <v>83310.600000000006</v>
      </c>
      <c r="I10" s="17">
        <f t="shared" si="2"/>
        <v>0</v>
      </c>
      <c r="J10" s="17">
        <f t="shared" si="2"/>
        <v>29790.9</v>
      </c>
      <c r="K10" s="44">
        <f>K20+K90</f>
        <v>29748.5</v>
      </c>
      <c r="L10" s="44">
        <f t="shared" si="2"/>
        <v>80279.5</v>
      </c>
      <c r="M10" s="47">
        <f t="shared" si="2"/>
        <v>7559</v>
      </c>
      <c r="N10" s="44">
        <f t="shared" si="2"/>
        <v>7600</v>
      </c>
      <c r="O10" s="44">
        <f t="shared" si="2"/>
        <v>7896</v>
      </c>
      <c r="P10" s="17">
        <f>P20+P90</f>
        <v>249378.95</v>
      </c>
      <c r="R10" s="46"/>
    </row>
    <row r="11" spans="1:18" s="9" customFormat="1" ht="29.25" customHeight="1" x14ac:dyDescent="0.3">
      <c r="A11" s="53"/>
      <c r="B11" s="53"/>
      <c r="C11" s="18" t="s">
        <v>26</v>
      </c>
      <c r="D11" s="17">
        <f>D22+D109</f>
        <v>172375.91</v>
      </c>
      <c r="E11" s="17">
        <f t="shared" ref="E11:P11" si="3">E22+E109</f>
        <v>14997.13</v>
      </c>
      <c r="F11" s="17">
        <f t="shared" si="3"/>
        <v>6826.1</v>
      </c>
      <c r="G11" s="17">
        <f t="shared" si="3"/>
        <v>107238.5</v>
      </c>
      <c r="H11" s="17">
        <f t="shared" si="3"/>
        <v>5171</v>
      </c>
      <c r="I11" s="17">
        <f t="shared" si="3"/>
        <v>0</v>
      </c>
      <c r="J11" s="17">
        <f t="shared" si="3"/>
        <v>6741.5</v>
      </c>
      <c r="K11" s="44">
        <f t="shared" si="3"/>
        <v>7093.51</v>
      </c>
      <c r="L11" s="44">
        <f t="shared" si="3"/>
        <v>5807.7</v>
      </c>
      <c r="M11" s="47">
        <f t="shared" si="3"/>
        <v>6974.1</v>
      </c>
      <c r="N11" s="44">
        <f t="shared" si="3"/>
        <v>3423.4</v>
      </c>
      <c r="O11" s="44">
        <f t="shared" si="3"/>
        <v>3423.4</v>
      </c>
      <c r="P11" s="17">
        <f t="shared" si="3"/>
        <v>4679.57</v>
      </c>
      <c r="R11" s="46"/>
    </row>
    <row r="12" spans="1:18" s="9" customFormat="1" ht="17.25" customHeight="1" x14ac:dyDescent="0.3">
      <c r="A12" s="53"/>
      <c r="B12" s="53"/>
      <c r="C12" s="18" t="s">
        <v>27</v>
      </c>
      <c r="D12" s="17">
        <f>D23+D110</f>
        <v>250393.59000000003</v>
      </c>
      <c r="E12" s="17">
        <f t="shared" ref="E12:P12" si="4">E23+E110</f>
        <v>28670.36</v>
      </c>
      <c r="F12" s="17">
        <f t="shared" si="4"/>
        <v>11728.4</v>
      </c>
      <c r="G12" s="17">
        <f t="shared" si="4"/>
        <v>133336.02000000002</v>
      </c>
      <c r="H12" s="17">
        <f t="shared" si="4"/>
        <v>7006.75</v>
      </c>
      <c r="I12" s="17">
        <f t="shared" si="4"/>
        <v>0</v>
      </c>
      <c r="J12" s="17">
        <f t="shared" si="4"/>
        <v>11449</v>
      </c>
      <c r="K12" s="44">
        <f t="shared" si="4"/>
        <v>15250.34</v>
      </c>
      <c r="L12" s="44">
        <f t="shared" si="4"/>
        <v>9602.2999999999993</v>
      </c>
      <c r="M12" s="47">
        <f t="shared" si="4"/>
        <v>13882.900000000001</v>
      </c>
      <c r="N12" s="44">
        <f t="shared" si="4"/>
        <v>5561.1</v>
      </c>
      <c r="O12" s="44">
        <f t="shared" si="4"/>
        <v>5561.1</v>
      </c>
      <c r="P12" s="17">
        <f t="shared" si="4"/>
        <v>8345.32</v>
      </c>
      <c r="R12" s="46"/>
    </row>
    <row r="13" spans="1:18" s="9" customFormat="1" ht="17.25" customHeight="1" x14ac:dyDescent="0.3">
      <c r="A13" s="53"/>
      <c r="B13" s="53"/>
      <c r="C13" s="18" t="s">
        <v>28</v>
      </c>
      <c r="D13" s="17">
        <f t="shared" ref="D13:P13" si="5">D24+D111</f>
        <v>208604.37000000002</v>
      </c>
      <c r="E13" s="17">
        <f t="shared" si="5"/>
        <v>18074.52</v>
      </c>
      <c r="F13" s="17">
        <f t="shared" si="5"/>
        <v>10815.4</v>
      </c>
      <c r="G13" s="17">
        <f>G24+G111</f>
        <v>118688.90000000001</v>
      </c>
      <c r="H13" s="17">
        <f t="shared" si="5"/>
        <v>5458.6</v>
      </c>
      <c r="I13" s="17">
        <f t="shared" si="5"/>
        <v>0</v>
      </c>
      <c r="J13" s="17">
        <f t="shared" si="5"/>
        <v>7566.6</v>
      </c>
      <c r="K13" s="44">
        <f t="shared" si="5"/>
        <v>13726.15</v>
      </c>
      <c r="L13" s="44">
        <f t="shared" si="5"/>
        <v>7569.8</v>
      </c>
      <c r="M13" s="47">
        <f t="shared" si="5"/>
        <v>10421.4</v>
      </c>
      <c r="N13" s="44">
        <f t="shared" si="5"/>
        <v>4792.5</v>
      </c>
      <c r="O13" s="44">
        <f t="shared" si="5"/>
        <v>4792.5</v>
      </c>
      <c r="P13" s="17">
        <f t="shared" si="5"/>
        <v>6698</v>
      </c>
      <c r="R13" s="46"/>
    </row>
    <row r="14" spans="1:18" s="9" customFormat="1" ht="17.25" customHeight="1" x14ac:dyDescent="0.3">
      <c r="A14" s="53"/>
      <c r="B14" s="53"/>
      <c r="C14" s="18" t="s">
        <v>31</v>
      </c>
      <c r="D14" s="17">
        <f t="shared" ref="D14:P14" si="6">D25+D112</f>
        <v>220790.77000000002</v>
      </c>
      <c r="E14" s="17">
        <f t="shared" si="6"/>
        <v>21970.04</v>
      </c>
      <c r="F14" s="17">
        <f t="shared" si="6"/>
        <v>5498.9</v>
      </c>
      <c r="G14" s="17">
        <f t="shared" si="6"/>
        <v>125112.53</v>
      </c>
      <c r="H14" s="17">
        <f t="shared" si="6"/>
        <v>11019.7</v>
      </c>
      <c r="I14" s="17">
        <f t="shared" si="6"/>
        <v>0</v>
      </c>
      <c r="J14" s="17">
        <f t="shared" si="6"/>
        <v>9382.2999999999993</v>
      </c>
      <c r="K14" s="44">
        <f t="shared" si="6"/>
        <v>10809.53</v>
      </c>
      <c r="L14" s="44">
        <f t="shared" si="6"/>
        <v>11052.2</v>
      </c>
      <c r="M14" s="47">
        <f t="shared" si="6"/>
        <v>8304.5</v>
      </c>
      <c r="N14" s="44">
        <f t="shared" si="6"/>
        <v>4760.7000000000007</v>
      </c>
      <c r="O14" s="44">
        <f t="shared" si="6"/>
        <v>4760.7000000000007</v>
      </c>
      <c r="P14" s="17">
        <f t="shared" si="6"/>
        <v>8119.67</v>
      </c>
      <c r="R14" s="46"/>
    </row>
    <row r="15" spans="1:18" s="9" customFormat="1" ht="17.25" customHeight="1" x14ac:dyDescent="0.3">
      <c r="A15" s="53"/>
      <c r="B15" s="53"/>
      <c r="C15" s="18" t="s">
        <v>29</v>
      </c>
      <c r="D15" s="17">
        <f t="shared" ref="D15:P15" si="7">D26+D113</f>
        <v>249807.11000000004</v>
      </c>
      <c r="E15" s="17">
        <f t="shared" si="7"/>
        <v>25640.66</v>
      </c>
      <c r="F15" s="17">
        <f t="shared" si="7"/>
        <v>14383.300000000001</v>
      </c>
      <c r="G15" s="17">
        <f t="shared" si="7"/>
        <v>138842.85999999999</v>
      </c>
      <c r="H15" s="17">
        <f t="shared" si="7"/>
        <v>11858.43</v>
      </c>
      <c r="I15" s="17">
        <f t="shared" si="7"/>
        <v>0</v>
      </c>
      <c r="J15" s="17">
        <f t="shared" si="7"/>
        <v>6979.67</v>
      </c>
      <c r="K15" s="44">
        <f t="shared" si="7"/>
        <v>9965.57</v>
      </c>
      <c r="L15" s="44">
        <f t="shared" si="7"/>
        <v>9567</v>
      </c>
      <c r="M15" s="47">
        <f t="shared" si="7"/>
        <v>12559.189999999999</v>
      </c>
      <c r="N15" s="44">
        <f t="shared" si="7"/>
        <v>5686.3</v>
      </c>
      <c r="O15" s="44">
        <f>O26+O113</f>
        <v>5686.3</v>
      </c>
      <c r="P15" s="17">
        <f t="shared" si="7"/>
        <v>8637.83</v>
      </c>
      <c r="R15" s="46"/>
    </row>
    <row r="16" spans="1:18" s="9" customFormat="1" ht="17.25" customHeight="1" x14ac:dyDescent="0.3">
      <c r="A16" s="53"/>
      <c r="B16" s="53"/>
      <c r="C16" s="18" t="s">
        <v>30</v>
      </c>
      <c r="D16" s="17">
        <f>D27+D114</f>
        <v>224323.46999999997</v>
      </c>
      <c r="E16" s="17">
        <f t="shared" ref="E16:P16" si="8">E27+E114</f>
        <v>30237.670000000002</v>
      </c>
      <c r="F16" s="17">
        <f t="shared" si="8"/>
        <v>20485.599999999999</v>
      </c>
      <c r="G16" s="17">
        <f t="shared" si="8"/>
        <v>117334.99</v>
      </c>
      <c r="H16" s="17">
        <f t="shared" si="8"/>
        <v>8143.3200000000006</v>
      </c>
      <c r="I16" s="17">
        <f t="shared" si="8"/>
        <v>0</v>
      </c>
      <c r="J16" s="17">
        <f t="shared" si="8"/>
        <v>9141.9</v>
      </c>
      <c r="K16" s="44">
        <f t="shared" si="8"/>
        <v>9345.39</v>
      </c>
      <c r="L16" s="44">
        <f t="shared" si="8"/>
        <v>6861</v>
      </c>
      <c r="M16" s="47">
        <f t="shared" si="8"/>
        <v>8477.9</v>
      </c>
      <c r="N16" s="44">
        <f t="shared" si="8"/>
        <v>3837.2999999999997</v>
      </c>
      <c r="O16" s="44">
        <f t="shared" si="8"/>
        <v>3837.2999999999997</v>
      </c>
      <c r="P16" s="17">
        <f t="shared" si="8"/>
        <v>6621.0999999999995</v>
      </c>
      <c r="R16" s="46"/>
    </row>
    <row r="17" spans="1:16" s="9" customFormat="1" ht="27.75" customHeight="1" x14ac:dyDescent="0.3">
      <c r="A17" s="54"/>
      <c r="B17" s="54"/>
      <c r="C17" s="18" t="s">
        <v>32</v>
      </c>
      <c r="D17" s="17">
        <f>D28+D91</f>
        <v>14968</v>
      </c>
      <c r="E17" s="17">
        <f t="shared" ref="E17:P17" si="9">E28</f>
        <v>1643</v>
      </c>
      <c r="F17" s="17">
        <f t="shared" si="9"/>
        <v>0</v>
      </c>
      <c r="G17" s="17">
        <f t="shared" si="9"/>
        <v>0</v>
      </c>
      <c r="H17" s="17">
        <f>H28+H91</f>
        <v>9725</v>
      </c>
      <c r="I17" s="17">
        <f t="shared" ref="I17:J17" si="10">I28+I91</f>
        <v>0</v>
      </c>
      <c r="J17" s="17">
        <f t="shared" si="10"/>
        <v>3600</v>
      </c>
      <c r="K17" s="44">
        <f t="shared" si="9"/>
        <v>0</v>
      </c>
      <c r="L17" s="44">
        <f t="shared" si="9"/>
        <v>0</v>
      </c>
      <c r="M17" s="47">
        <f t="shared" si="9"/>
        <v>0</v>
      </c>
      <c r="N17" s="44">
        <f t="shared" si="9"/>
        <v>0</v>
      </c>
      <c r="O17" s="44">
        <f t="shared" si="9"/>
        <v>0</v>
      </c>
      <c r="P17" s="17">
        <f t="shared" si="9"/>
        <v>0</v>
      </c>
    </row>
    <row r="18" spans="1:16" s="9" customFormat="1" ht="15.75" customHeight="1" x14ac:dyDescent="0.3">
      <c r="A18" s="52" t="s">
        <v>55</v>
      </c>
      <c r="B18" s="52" t="s">
        <v>41</v>
      </c>
      <c r="C18" s="18" t="s">
        <v>0</v>
      </c>
      <c r="D18" s="17">
        <f>D20+D21+D22+D23+D24+D25+D26+D27+D28</f>
        <v>3258902.290000001</v>
      </c>
      <c r="E18" s="17">
        <f>E20+E21+E22+E23+E24+E25+E26+E27+E28</f>
        <v>441958.07000000007</v>
      </c>
      <c r="F18" s="17">
        <f t="shared" ref="F18:P18" si="11">F20+F21+F22+F23+F24+F25+F26+F27+F28</f>
        <v>398759.60000000009</v>
      </c>
      <c r="G18" s="17">
        <f t="shared" si="11"/>
        <v>1171047.8000000003</v>
      </c>
      <c r="H18" s="17">
        <f t="shared" si="11"/>
        <v>230414.60000000003</v>
      </c>
      <c r="I18" s="17">
        <f t="shared" si="11"/>
        <v>0</v>
      </c>
      <c r="J18" s="17">
        <f t="shared" si="11"/>
        <v>164717.67000000001</v>
      </c>
      <c r="K18" s="44">
        <f>K20+K21+K22+K23+K24+K25+K26+K27+K28</f>
        <v>186336.65000000002</v>
      </c>
      <c r="L18" s="44">
        <f>L20+L21+L22+L23+L24+L25+L26+L27+L28</f>
        <v>133445.5</v>
      </c>
      <c r="M18" s="47">
        <f>M20+M21+M22+M23+M24+M25+M26+M27+M28</f>
        <v>161742.78999999998</v>
      </c>
      <c r="N18" s="44">
        <f t="shared" si="11"/>
        <v>125284.00000000001</v>
      </c>
      <c r="O18" s="44">
        <f t="shared" si="11"/>
        <v>123285.00000000001</v>
      </c>
      <c r="P18" s="27">
        <f t="shared" si="11"/>
        <v>121910.61000000002</v>
      </c>
    </row>
    <row r="19" spans="1:16" s="9" customFormat="1" ht="15" customHeight="1" x14ac:dyDescent="0.3">
      <c r="A19" s="53"/>
      <c r="B19" s="53"/>
      <c r="C19" s="18" t="s">
        <v>39</v>
      </c>
      <c r="D19" s="13"/>
      <c r="E19" s="17"/>
      <c r="F19" s="17"/>
      <c r="G19" s="17"/>
      <c r="H19" s="17"/>
      <c r="I19" s="17"/>
      <c r="J19" s="17"/>
      <c r="K19" s="13"/>
      <c r="L19" s="44"/>
      <c r="M19" s="47"/>
      <c r="N19" s="44"/>
      <c r="O19" s="44"/>
      <c r="P19" s="17"/>
    </row>
    <row r="20" spans="1:16" s="9" customFormat="1" x14ac:dyDescent="0.3">
      <c r="A20" s="53"/>
      <c r="B20" s="53"/>
      <c r="C20" s="18" t="s">
        <v>9</v>
      </c>
      <c r="D20" s="17">
        <f>E20+F20+G20+H20+J20+K20+L20+M20+N20+O20+P20</f>
        <v>230111.3</v>
      </c>
      <c r="E20" s="17">
        <f>прил.2!E31</f>
        <v>31699.5</v>
      </c>
      <c r="F20" s="17">
        <f>прил.2!F31</f>
        <v>27750</v>
      </c>
      <c r="G20" s="17">
        <f>прил.2!G31</f>
        <v>28450</v>
      </c>
      <c r="H20" s="17">
        <f>прил.2!H31</f>
        <v>82870.100000000006</v>
      </c>
      <c r="I20" s="17">
        <f>прил.2!I31</f>
        <v>0</v>
      </c>
      <c r="J20" s="17">
        <f>прил.2!J31</f>
        <v>29790.9</v>
      </c>
      <c r="K20" s="44">
        <f>29550.8</f>
        <v>29550.799999999999</v>
      </c>
      <c r="L20" s="44">
        <f>прил.2!L31</f>
        <v>0</v>
      </c>
      <c r="M20" s="47">
        <f>прил.2!M31</f>
        <v>0</v>
      </c>
      <c r="N20" s="44">
        <f>прил.2!N31</f>
        <v>0</v>
      </c>
      <c r="O20" s="44">
        <v>0</v>
      </c>
      <c r="P20" s="17">
        <v>0</v>
      </c>
    </row>
    <row r="21" spans="1:16" s="9" customFormat="1" x14ac:dyDescent="0.3">
      <c r="A21" s="53"/>
      <c r="B21" s="53"/>
      <c r="C21" s="18" t="s">
        <v>8</v>
      </c>
      <c r="D21" s="17">
        <f>D32+D41+D50+D53+D57+D66+D79+D83+D87</f>
        <v>1854758.9000000004</v>
      </c>
      <c r="E21" s="17">
        <f>E32+E41+E50+E53+E57+E66+E79+E83</f>
        <v>289536.92000000004</v>
      </c>
      <c r="F21" s="17">
        <f t="shared" ref="F21:P21" si="12">F32+F41+F50+F53+F57+F66+F79+F83</f>
        <v>322367.10000000003</v>
      </c>
      <c r="G21" s="17">
        <f t="shared" si="12"/>
        <v>512966.10000000003</v>
      </c>
      <c r="H21" s="17">
        <f>H32+H41+H50+H53+H57+H66+H79</f>
        <v>98974.8</v>
      </c>
      <c r="I21" s="17">
        <f t="shared" si="12"/>
        <v>0</v>
      </c>
      <c r="J21" s="17">
        <f t="shared" si="12"/>
        <v>84765.8</v>
      </c>
      <c r="K21" s="44">
        <f>K32+K41+K50+K53+K57+K66+K79+K83</f>
        <v>90595.36</v>
      </c>
      <c r="L21" s="44">
        <f>L32+L41+L50+L53+L57+L66+L79+L83+L87</f>
        <v>83174.5</v>
      </c>
      <c r="M21" s="47">
        <f>M32+M41+M50+M53+M57+M66+M79+M83</f>
        <v>101122.79999999999</v>
      </c>
      <c r="N21" s="44">
        <f t="shared" si="12"/>
        <v>97222.700000000012</v>
      </c>
      <c r="O21" s="44">
        <f t="shared" si="12"/>
        <v>95223.700000000012</v>
      </c>
      <c r="P21" s="17">
        <f t="shared" si="12"/>
        <v>78809.119999999995</v>
      </c>
    </row>
    <row r="22" spans="1:16" s="9" customFormat="1" ht="30" customHeight="1" x14ac:dyDescent="0.3">
      <c r="A22" s="53"/>
      <c r="B22" s="53"/>
      <c r="C22" s="18" t="s">
        <v>26</v>
      </c>
      <c r="D22" s="17">
        <f t="shared" ref="D22:D27" si="13">D33+D42+D58+D67</f>
        <v>151111.22</v>
      </c>
      <c r="E22" s="17">
        <f t="shared" ref="E22:P22" si="14">E33+E42+E58+E67</f>
        <v>13326.64</v>
      </c>
      <c r="F22" s="17">
        <f t="shared" si="14"/>
        <v>6326.1</v>
      </c>
      <c r="G22" s="17">
        <f t="shared" si="14"/>
        <v>88144.3</v>
      </c>
      <c r="H22" s="17">
        <f t="shared" si="14"/>
        <v>5171</v>
      </c>
      <c r="I22" s="17">
        <f t="shared" si="14"/>
        <v>0</v>
      </c>
      <c r="J22" s="17">
        <f t="shared" si="14"/>
        <v>6741.5</v>
      </c>
      <c r="K22" s="44">
        <f t="shared" si="14"/>
        <v>7093.51</v>
      </c>
      <c r="L22" s="44">
        <f t="shared" si="14"/>
        <v>5807.7</v>
      </c>
      <c r="M22" s="47">
        <f t="shared" si="14"/>
        <v>6974.1</v>
      </c>
      <c r="N22" s="44">
        <f t="shared" si="14"/>
        <v>3423.4</v>
      </c>
      <c r="O22" s="44">
        <f t="shared" si="14"/>
        <v>3423.4</v>
      </c>
      <c r="P22" s="17">
        <f t="shared" si="14"/>
        <v>4679.57</v>
      </c>
    </row>
    <row r="23" spans="1:16" s="9" customFormat="1" ht="16.5" customHeight="1" x14ac:dyDescent="0.3">
      <c r="A23" s="53"/>
      <c r="B23" s="53"/>
      <c r="C23" s="18" t="s">
        <v>27</v>
      </c>
      <c r="D23" s="17">
        <f t="shared" si="13"/>
        <v>214346.01</v>
      </c>
      <c r="E23" s="17">
        <f t="shared" ref="E23:P23" si="15">E34+E43+E59+E68</f>
        <v>19157.080000000002</v>
      </c>
      <c r="F23" s="17">
        <f t="shared" si="15"/>
        <v>8403.4</v>
      </c>
      <c r="G23" s="17">
        <f t="shared" si="15"/>
        <v>111400.32000000001</v>
      </c>
      <c r="H23" s="17">
        <f t="shared" si="15"/>
        <v>6918.65</v>
      </c>
      <c r="I23" s="17">
        <f t="shared" si="15"/>
        <v>0</v>
      </c>
      <c r="J23" s="17">
        <f t="shared" si="15"/>
        <v>10349</v>
      </c>
      <c r="K23" s="44">
        <f t="shared" si="15"/>
        <v>15250.34</v>
      </c>
      <c r="L23" s="44">
        <f t="shared" si="15"/>
        <v>9516.7999999999993</v>
      </c>
      <c r="M23" s="47">
        <f t="shared" si="15"/>
        <v>13882.900000000001</v>
      </c>
      <c r="N23" s="44">
        <f t="shared" si="15"/>
        <v>5561.1</v>
      </c>
      <c r="O23" s="44">
        <f t="shared" si="15"/>
        <v>5561.1</v>
      </c>
      <c r="P23" s="17">
        <f t="shared" si="15"/>
        <v>8345.32</v>
      </c>
    </row>
    <row r="24" spans="1:16" s="9" customFormat="1" x14ac:dyDescent="0.3">
      <c r="A24" s="53"/>
      <c r="B24" s="53"/>
      <c r="C24" s="18" t="s">
        <v>28</v>
      </c>
      <c r="D24" s="17">
        <f t="shared" si="13"/>
        <v>184538.45</v>
      </c>
      <c r="E24" s="17">
        <f t="shared" ref="E24:P24" si="16">E35+E44+E60+E69</f>
        <v>14759.8</v>
      </c>
      <c r="F24" s="17">
        <f t="shared" si="16"/>
        <v>9342.4</v>
      </c>
      <c r="G24" s="17">
        <f t="shared" si="16"/>
        <v>99440.700000000012</v>
      </c>
      <c r="H24" s="17">
        <f t="shared" si="16"/>
        <v>5458.6</v>
      </c>
      <c r="I24" s="17">
        <f t="shared" si="16"/>
        <v>0</v>
      </c>
      <c r="J24" s="17">
        <f t="shared" si="16"/>
        <v>7566.6</v>
      </c>
      <c r="K24" s="44">
        <f t="shared" si="16"/>
        <v>13726.15</v>
      </c>
      <c r="L24" s="44">
        <f t="shared" si="16"/>
        <v>7539.8</v>
      </c>
      <c r="M24" s="47">
        <f t="shared" si="16"/>
        <v>10421.4</v>
      </c>
      <c r="N24" s="44">
        <f t="shared" si="16"/>
        <v>4792.5</v>
      </c>
      <c r="O24" s="44">
        <f t="shared" si="16"/>
        <v>4792.5</v>
      </c>
      <c r="P24" s="17">
        <f t="shared" si="16"/>
        <v>6698</v>
      </c>
    </row>
    <row r="25" spans="1:16" s="9" customFormat="1" ht="17.25" customHeight="1" x14ac:dyDescent="0.3">
      <c r="A25" s="53"/>
      <c r="B25" s="53"/>
      <c r="C25" s="18" t="s">
        <v>31</v>
      </c>
      <c r="D25" s="17">
        <f t="shared" si="13"/>
        <v>198636.43000000002</v>
      </c>
      <c r="E25" s="17">
        <f t="shared" ref="E25:P25" si="17">E36+E45+E61+E70</f>
        <v>20135.7</v>
      </c>
      <c r="F25" s="17">
        <f t="shared" si="17"/>
        <v>4998.8999999999996</v>
      </c>
      <c r="G25" s="17">
        <f t="shared" si="17"/>
        <v>105366.03</v>
      </c>
      <c r="H25" s="17">
        <f t="shared" si="17"/>
        <v>11019.7</v>
      </c>
      <c r="I25" s="17">
        <f t="shared" si="17"/>
        <v>0</v>
      </c>
      <c r="J25" s="17">
        <f t="shared" si="17"/>
        <v>9382.2999999999993</v>
      </c>
      <c r="K25" s="44">
        <f t="shared" si="17"/>
        <v>10809.53</v>
      </c>
      <c r="L25" s="44">
        <f t="shared" si="17"/>
        <v>10978.7</v>
      </c>
      <c r="M25" s="47">
        <f t="shared" si="17"/>
        <v>8304.5</v>
      </c>
      <c r="N25" s="44">
        <f t="shared" si="17"/>
        <v>4760.7000000000007</v>
      </c>
      <c r="O25" s="44">
        <f t="shared" si="17"/>
        <v>4760.7000000000007</v>
      </c>
      <c r="P25" s="17">
        <f t="shared" si="17"/>
        <v>8119.67</v>
      </c>
    </row>
    <row r="26" spans="1:16" s="9" customFormat="1" x14ac:dyDescent="0.3">
      <c r="A26" s="53"/>
      <c r="B26" s="53"/>
      <c r="C26" s="18" t="s">
        <v>29</v>
      </c>
      <c r="D26" s="17">
        <f t="shared" si="13"/>
        <v>221081.70000000004</v>
      </c>
      <c r="E26" s="17">
        <f>E37+E46+E71</f>
        <v>22319.25</v>
      </c>
      <c r="F26" s="17">
        <f t="shared" ref="F26:I26" si="18">F37+F46+F71</f>
        <v>12224.800000000001</v>
      </c>
      <c r="G26" s="17">
        <f t="shared" ref="G26" si="19">G37+G46+G71+G62</f>
        <v>115597.36</v>
      </c>
      <c r="H26" s="17">
        <f t="shared" ref="H26" si="20">H37+H46+H71+H62</f>
        <v>11858.43</v>
      </c>
      <c r="I26" s="17">
        <f t="shared" si="18"/>
        <v>0</v>
      </c>
      <c r="J26" s="17">
        <f t="shared" ref="J26" si="21">J37+J46+J71+J62</f>
        <v>6979.67</v>
      </c>
      <c r="K26" s="44">
        <f>K37+K46+K71+K62</f>
        <v>9965.57</v>
      </c>
      <c r="L26" s="44">
        <f>L37+L46+L71+L62</f>
        <v>9567</v>
      </c>
      <c r="M26" s="47">
        <f>M37+M46+M71+M62</f>
        <v>12559.189999999999</v>
      </c>
      <c r="N26" s="44">
        <f t="shared" ref="N26:P26" si="22">N37+N46+N71+N62</f>
        <v>5686.3</v>
      </c>
      <c r="O26" s="44">
        <f t="shared" si="22"/>
        <v>5686.3</v>
      </c>
      <c r="P26" s="17">
        <f t="shared" si="22"/>
        <v>8637.83</v>
      </c>
    </row>
    <row r="27" spans="1:16" s="9" customFormat="1" ht="20.25" customHeight="1" x14ac:dyDescent="0.3">
      <c r="A27" s="53"/>
      <c r="B27" s="53"/>
      <c r="C27" s="18" t="s">
        <v>30</v>
      </c>
      <c r="D27" s="17">
        <f t="shared" si="13"/>
        <v>202675.27999999997</v>
      </c>
      <c r="E27" s="17">
        <f t="shared" ref="E27:P27" si="23">E38+E47+E63+E72</f>
        <v>29380.18</v>
      </c>
      <c r="F27" s="17">
        <f t="shared" si="23"/>
        <v>7346.9</v>
      </c>
      <c r="G27" s="17">
        <f t="shared" si="23"/>
        <v>109682.99</v>
      </c>
      <c r="H27" s="17">
        <f t="shared" si="23"/>
        <v>8143.3200000000006</v>
      </c>
      <c r="I27" s="17">
        <f t="shared" si="23"/>
        <v>0</v>
      </c>
      <c r="J27" s="17">
        <f t="shared" si="23"/>
        <v>9141.9</v>
      </c>
      <c r="K27" s="44">
        <f t="shared" si="23"/>
        <v>9345.39</v>
      </c>
      <c r="L27" s="44">
        <f t="shared" si="23"/>
        <v>6861</v>
      </c>
      <c r="M27" s="47">
        <f t="shared" si="23"/>
        <v>8477.9</v>
      </c>
      <c r="N27" s="44">
        <f t="shared" si="23"/>
        <v>3837.2999999999997</v>
      </c>
      <c r="O27" s="44">
        <f t="shared" si="23"/>
        <v>3837.2999999999997</v>
      </c>
      <c r="P27" s="17">
        <f t="shared" si="23"/>
        <v>6621.0999999999995</v>
      </c>
    </row>
    <row r="28" spans="1:16" s="9" customFormat="1" ht="30.75" customHeight="1" x14ac:dyDescent="0.3">
      <c r="A28" s="54"/>
      <c r="B28" s="54"/>
      <c r="C28" s="18" t="s">
        <v>32</v>
      </c>
      <c r="D28" s="17">
        <f t="shared" ref="D28" si="24">E28+F28+G28+H28+J28+K28+L28+M28+N28+O28+P28</f>
        <v>1643</v>
      </c>
      <c r="E28" s="17">
        <v>1643</v>
      </c>
      <c r="F28" s="17">
        <f t="shared" ref="F28:K28" si="25">F75</f>
        <v>0</v>
      </c>
      <c r="G28" s="17">
        <f t="shared" si="25"/>
        <v>0</v>
      </c>
      <c r="H28" s="17">
        <f t="shared" si="25"/>
        <v>0</v>
      </c>
      <c r="I28" s="17">
        <f t="shared" si="25"/>
        <v>0</v>
      </c>
      <c r="J28" s="17">
        <f t="shared" si="25"/>
        <v>0</v>
      </c>
      <c r="K28" s="44">
        <f t="shared" si="25"/>
        <v>0</v>
      </c>
      <c r="L28" s="44">
        <f>L75</f>
        <v>0</v>
      </c>
      <c r="M28" s="47"/>
      <c r="N28" s="44"/>
      <c r="O28" s="44"/>
      <c r="P28" s="17"/>
    </row>
    <row r="29" spans="1:16" s="9" customFormat="1" ht="17.25" customHeight="1" x14ac:dyDescent="0.3">
      <c r="A29" s="61" t="s">
        <v>17</v>
      </c>
      <c r="B29" s="63" t="s">
        <v>12</v>
      </c>
      <c r="C29" s="18" t="s">
        <v>0</v>
      </c>
      <c r="D29" s="17">
        <f>D31+D32+D33+D34+D35+D36+D37+D38</f>
        <v>1627360.5999999999</v>
      </c>
      <c r="E29" s="17">
        <f>E31+E32+E33+E34+E35+E36+E37+E38</f>
        <v>219388.15</v>
      </c>
      <c r="F29" s="17">
        <f t="shared" ref="F29:P29" si="26">F31+F32+F33+F34+F35+F36+F37+F38</f>
        <v>170090.30000000002</v>
      </c>
      <c r="G29" s="17">
        <f t="shared" si="26"/>
        <v>677116.23</v>
      </c>
      <c r="H29" s="17">
        <f t="shared" si="26"/>
        <v>120501.10000000002</v>
      </c>
      <c r="I29" s="17">
        <f t="shared" si="26"/>
        <v>0</v>
      </c>
      <c r="J29" s="17">
        <f t="shared" si="26"/>
        <v>75589.5</v>
      </c>
      <c r="K29" s="44">
        <f t="shared" si="26"/>
        <v>86358.900000000009</v>
      </c>
      <c r="L29" s="44">
        <f t="shared" si="26"/>
        <v>57170.7</v>
      </c>
      <c r="M29" s="47">
        <f t="shared" si="26"/>
        <v>62564.200000000004</v>
      </c>
      <c r="N29" s="44">
        <f t="shared" si="26"/>
        <v>52612.4</v>
      </c>
      <c r="O29" s="44">
        <f t="shared" si="26"/>
        <v>54158.400000000001</v>
      </c>
      <c r="P29" s="17">
        <f t="shared" si="26"/>
        <v>51810.720000000008</v>
      </c>
    </row>
    <row r="30" spans="1:16" s="9" customFormat="1" ht="19.5" customHeight="1" x14ac:dyDescent="0.3">
      <c r="A30" s="62"/>
      <c r="B30" s="64"/>
      <c r="C30" s="18" t="s">
        <v>39</v>
      </c>
      <c r="D30" s="17"/>
      <c r="E30" s="17"/>
      <c r="F30" s="17"/>
      <c r="G30" s="17"/>
      <c r="H30" s="17"/>
      <c r="I30" s="17"/>
      <c r="J30" s="17"/>
      <c r="K30" s="44"/>
      <c r="L30" s="44"/>
      <c r="M30" s="47"/>
      <c r="N30" s="44"/>
      <c r="O30" s="44"/>
      <c r="P30" s="17"/>
    </row>
    <row r="31" spans="1:16" s="9" customFormat="1" ht="18.75" customHeight="1" x14ac:dyDescent="0.3">
      <c r="A31" s="62"/>
      <c r="B31" s="64"/>
      <c r="C31" s="18" t="s">
        <v>9</v>
      </c>
      <c r="D31" s="17">
        <f>E31+F31+G31+H31+J31+K31+L31+M31+N31+O31+P31</f>
        <v>230111.3</v>
      </c>
      <c r="E31" s="17">
        <v>31699.5</v>
      </c>
      <c r="F31" s="17">
        <v>27750</v>
      </c>
      <c r="G31" s="17">
        <v>28450</v>
      </c>
      <c r="H31" s="17">
        <v>82870.100000000006</v>
      </c>
      <c r="I31" s="17"/>
      <c r="J31" s="17">
        <v>29790.9</v>
      </c>
      <c r="K31" s="44">
        <v>29550.799999999999</v>
      </c>
      <c r="L31" s="44">
        <v>0</v>
      </c>
      <c r="M31" s="47">
        <v>0</v>
      </c>
      <c r="N31" s="44">
        <v>0</v>
      </c>
      <c r="O31" s="44">
        <v>0</v>
      </c>
      <c r="P31" s="17">
        <v>0</v>
      </c>
    </row>
    <row r="32" spans="1:16" s="9" customFormat="1" ht="18.75" customHeight="1" x14ac:dyDescent="0.3">
      <c r="A32" s="62"/>
      <c r="B32" s="64"/>
      <c r="C32" s="18" t="s">
        <v>8</v>
      </c>
      <c r="D32" s="17">
        <f t="shared" ref="D32:D38" si="27">E32+F32+G32+H32+J32+K32+L32+M32+N32+O32+P32</f>
        <v>668558.18000000005</v>
      </c>
      <c r="E32" s="17">
        <v>105343.8</v>
      </c>
      <c r="F32" s="17">
        <v>101897.4</v>
      </c>
      <c r="G32" s="17">
        <v>293311.68</v>
      </c>
      <c r="H32" s="17">
        <v>11629.1</v>
      </c>
      <c r="I32" s="17"/>
      <c r="J32" s="17">
        <v>14203.4</v>
      </c>
      <c r="K32" s="44">
        <v>19235.900000000001</v>
      </c>
      <c r="L32" s="44">
        <v>20813.099999999999</v>
      </c>
      <c r="M32" s="47">
        <v>20753.599999999999</v>
      </c>
      <c r="N32" s="44">
        <v>29611.4</v>
      </c>
      <c r="O32" s="44">
        <v>31157.4</v>
      </c>
      <c r="P32" s="17">
        <v>20601.400000000001</v>
      </c>
    </row>
    <row r="33" spans="1:16" s="9" customFormat="1" ht="23.25" customHeight="1" x14ac:dyDescent="0.3">
      <c r="A33" s="62"/>
      <c r="B33" s="64"/>
      <c r="C33" s="18" t="s">
        <v>26</v>
      </c>
      <c r="D33" s="17">
        <f t="shared" si="27"/>
        <v>97641.670000000013</v>
      </c>
      <c r="E33" s="17">
        <f>1395.09+8388.5</f>
        <v>9783.59</v>
      </c>
      <c r="F33" s="17">
        <v>5288.1</v>
      </c>
      <c r="G33" s="17">
        <v>51772.6</v>
      </c>
      <c r="H33" s="17">
        <v>3303.6</v>
      </c>
      <c r="I33" s="17"/>
      <c r="J33" s="17">
        <v>3690.4</v>
      </c>
      <c r="K33" s="44">
        <v>3840</v>
      </c>
      <c r="L33" s="44">
        <v>4479.3</v>
      </c>
      <c r="M33" s="47">
        <v>5721.3</v>
      </c>
      <c r="N33" s="44">
        <v>2930.6</v>
      </c>
      <c r="O33" s="44">
        <v>2930.6</v>
      </c>
      <c r="P33" s="17">
        <v>3901.58</v>
      </c>
    </row>
    <row r="34" spans="1:16" s="9" customFormat="1" ht="17.25" customHeight="1" x14ac:dyDescent="0.3">
      <c r="A34" s="62"/>
      <c r="B34" s="64"/>
      <c r="C34" s="18" t="s">
        <v>27</v>
      </c>
      <c r="D34" s="17">
        <f t="shared" si="27"/>
        <v>132389.35</v>
      </c>
      <c r="E34" s="17">
        <f>1906.5+5514</f>
        <v>7420.5</v>
      </c>
      <c r="F34" s="17">
        <v>6822.1</v>
      </c>
      <c r="G34" s="17">
        <v>63388.22</v>
      </c>
      <c r="H34" s="17">
        <v>4699.95</v>
      </c>
      <c r="I34" s="17"/>
      <c r="J34" s="17">
        <v>6973.2</v>
      </c>
      <c r="K34" s="44">
        <v>10290.299999999999</v>
      </c>
      <c r="L34" s="44">
        <v>7866.4</v>
      </c>
      <c r="M34" s="47">
        <v>8724.6</v>
      </c>
      <c r="N34" s="44">
        <v>4866.5</v>
      </c>
      <c r="O34" s="44">
        <v>4866.5</v>
      </c>
      <c r="P34" s="17">
        <v>6471.08</v>
      </c>
    </row>
    <row r="35" spans="1:16" s="9" customFormat="1" ht="17.25" customHeight="1" x14ac:dyDescent="0.3">
      <c r="A35" s="62"/>
      <c r="B35" s="64"/>
      <c r="C35" s="18" t="s">
        <v>28</v>
      </c>
      <c r="D35" s="17">
        <f t="shared" si="27"/>
        <v>121044.18000000001</v>
      </c>
      <c r="E35" s="17">
        <v>12230.5</v>
      </c>
      <c r="F35" s="17">
        <v>8337</v>
      </c>
      <c r="G35" s="17">
        <v>58466.3</v>
      </c>
      <c r="H35" s="17">
        <v>3895.7</v>
      </c>
      <c r="I35" s="17"/>
      <c r="J35" s="17">
        <v>4785.6000000000004</v>
      </c>
      <c r="K35" s="44">
        <v>6369.3</v>
      </c>
      <c r="L35" s="44">
        <v>6478.5</v>
      </c>
      <c r="M35" s="47">
        <v>7262.9</v>
      </c>
      <c r="N35" s="44">
        <v>4221.8</v>
      </c>
      <c r="O35" s="44">
        <v>4221.8</v>
      </c>
      <c r="P35" s="17">
        <v>4774.78</v>
      </c>
    </row>
    <row r="36" spans="1:16" s="9" customFormat="1" ht="17.25" customHeight="1" x14ac:dyDescent="0.3">
      <c r="A36" s="62"/>
      <c r="B36" s="64"/>
      <c r="C36" s="18" t="s">
        <v>31</v>
      </c>
      <c r="D36" s="17">
        <f t="shared" si="27"/>
        <v>110013.71</v>
      </c>
      <c r="E36" s="17">
        <f>1495.6+12741.5</f>
        <v>14237.1</v>
      </c>
      <c r="F36" s="17">
        <v>4090.7</v>
      </c>
      <c r="G36" s="17">
        <v>52121.58</v>
      </c>
      <c r="H36" s="17">
        <v>4197.8</v>
      </c>
      <c r="I36" s="17"/>
      <c r="J36" s="17">
        <v>5205</v>
      </c>
      <c r="K36" s="44">
        <v>5864.8</v>
      </c>
      <c r="L36" s="44">
        <v>5973.4</v>
      </c>
      <c r="M36" s="47">
        <v>6163.4</v>
      </c>
      <c r="N36" s="44">
        <v>3482.8</v>
      </c>
      <c r="O36" s="44">
        <v>3482.8</v>
      </c>
      <c r="P36" s="17">
        <v>5194.33</v>
      </c>
    </row>
    <row r="37" spans="1:16" s="9" customFormat="1" ht="17.25" customHeight="1" x14ac:dyDescent="0.3">
      <c r="A37" s="62"/>
      <c r="B37" s="64"/>
      <c r="C37" s="18" t="s">
        <v>29</v>
      </c>
      <c r="D37" s="17">
        <f t="shared" si="27"/>
        <v>148613.77000000005</v>
      </c>
      <c r="E37" s="17">
        <f>1990.45+17749</f>
        <v>19739.45</v>
      </c>
      <c r="F37" s="17">
        <v>9630.7000000000007</v>
      </c>
      <c r="G37" s="17">
        <v>75136.66</v>
      </c>
      <c r="H37" s="17">
        <v>5244.13</v>
      </c>
      <c r="I37" s="17"/>
      <c r="J37" s="17">
        <v>5741.3</v>
      </c>
      <c r="K37" s="44">
        <v>5699.1</v>
      </c>
      <c r="L37" s="44">
        <v>5820.5</v>
      </c>
      <c r="M37" s="47">
        <v>7445.5</v>
      </c>
      <c r="N37" s="44">
        <v>4226.1000000000004</v>
      </c>
      <c r="O37" s="44">
        <v>4226.1000000000004</v>
      </c>
      <c r="P37" s="17">
        <v>5704.23</v>
      </c>
    </row>
    <row r="38" spans="1:16" s="9" customFormat="1" ht="22.5" customHeight="1" x14ac:dyDescent="0.3">
      <c r="A38" s="70"/>
      <c r="B38" s="69"/>
      <c r="C38" s="18" t="s">
        <v>30</v>
      </c>
      <c r="D38" s="17">
        <f t="shared" si="27"/>
        <v>118988.43999999997</v>
      </c>
      <c r="E38" s="17">
        <f>1995.21+16938.5</f>
        <v>18933.71</v>
      </c>
      <c r="F38" s="17">
        <v>6274.3</v>
      </c>
      <c r="G38" s="17">
        <v>54469.19</v>
      </c>
      <c r="H38" s="17">
        <v>4660.72</v>
      </c>
      <c r="I38" s="17"/>
      <c r="J38" s="17">
        <v>5199.7</v>
      </c>
      <c r="K38" s="44">
        <v>5508.7</v>
      </c>
      <c r="L38" s="44">
        <v>5739.5</v>
      </c>
      <c r="M38" s="47">
        <v>6492.9</v>
      </c>
      <c r="N38" s="44">
        <v>3273.2</v>
      </c>
      <c r="O38" s="44">
        <v>3273.2</v>
      </c>
      <c r="P38" s="17">
        <v>5163.32</v>
      </c>
    </row>
    <row r="39" spans="1:16" s="9" customFormat="1" ht="19.5" customHeight="1" x14ac:dyDescent="0.3">
      <c r="A39" s="52" t="s">
        <v>18</v>
      </c>
      <c r="B39" s="63" t="s">
        <v>15</v>
      </c>
      <c r="C39" s="18" t="s">
        <v>0</v>
      </c>
      <c r="D39" s="17">
        <f>D41+D42+D43+D44+D45+D46+D47</f>
        <v>745727.7200000002</v>
      </c>
      <c r="E39" s="17">
        <f t="shared" ref="E39:P39" si="28">E41+E42+E43+E44+E45+E46+E47</f>
        <v>85334.21</v>
      </c>
      <c r="F39" s="17">
        <f>F41+F42+F43+F44+F45+F46+F47</f>
        <v>121328.1</v>
      </c>
      <c r="G39" s="17">
        <f>G41+G42+G43+G44+G45+G46+G47</f>
        <v>419647.37000000005</v>
      </c>
      <c r="H39" s="17">
        <f t="shared" si="28"/>
        <v>9149.2999999999993</v>
      </c>
      <c r="I39" s="17">
        <f t="shared" si="28"/>
        <v>0</v>
      </c>
      <c r="J39" s="17">
        <f t="shared" si="28"/>
        <v>8412.17</v>
      </c>
      <c r="K39" s="44">
        <f t="shared" si="28"/>
        <v>13159.330000000002</v>
      </c>
      <c r="L39" s="44">
        <f t="shared" si="28"/>
        <v>21376.5</v>
      </c>
      <c r="M39" s="47">
        <f t="shared" si="28"/>
        <v>32333.089999999997</v>
      </c>
      <c r="N39" s="44">
        <f t="shared" si="28"/>
        <v>12371.2</v>
      </c>
      <c r="O39" s="44">
        <f t="shared" si="28"/>
        <v>12371.2</v>
      </c>
      <c r="P39" s="17">
        <f t="shared" si="28"/>
        <v>10245.250000000002</v>
      </c>
    </row>
    <row r="40" spans="1:16" s="9" customFormat="1" x14ac:dyDescent="0.3">
      <c r="A40" s="53"/>
      <c r="B40" s="64"/>
      <c r="C40" s="18" t="s">
        <v>39</v>
      </c>
      <c r="D40" s="17"/>
      <c r="E40" s="17"/>
      <c r="F40" s="17"/>
      <c r="G40" s="17"/>
      <c r="H40" s="17"/>
      <c r="I40" s="17"/>
      <c r="J40" s="17"/>
      <c r="K40" s="44"/>
      <c r="L40" s="44"/>
      <c r="M40" s="47"/>
      <c r="N40" s="44"/>
      <c r="O40" s="44"/>
      <c r="P40" s="17"/>
    </row>
    <row r="41" spans="1:16" s="9" customFormat="1" ht="17.25" customHeight="1" x14ac:dyDescent="0.3">
      <c r="A41" s="53"/>
      <c r="B41" s="64"/>
      <c r="C41" s="18" t="s">
        <v>8</v>
      </c>
      <c r="D41" s="17">
        <f>E41+F41+G41+H41+J41+K41+L41+M41+N41+O41+P41</f>
        <v>417585.33000000007</v>
      </c>
      <c r="E41" s="17">
        <v>61187.41</v>
      </c>
      <c r="F41" s="17">
        <v>113128.5</v>
      </c>
      <c r="G41" s="17">
        <v>187616.22</v>
      </c>
      <c r="H41" s="17">
        <v>2149.1999999999998</v>
      </c>
      <c r="I41" s="17"/>
      <c r="J41" s="17">
        <v>4480</v>
      </c>
      <c r="K41" s="44">
        <v>5545.5</v>
      </c>
      <c r="L41" s="44">
        <v>8249.1</v>
      </c>
      <c r="M41" s="47">
        <v>13523.7</v>
      </c>
      <c r="N41" s="44">
        <v>7310.9</v>
      </c>
      <c r="O41" s="44">
        <v>7310.9</v>
      </c>
      <c r="P41" s="17">
        <v>7083.9</v>
      </c>
    </row>
    <row r="42" spans="1:16" s="9" customFormat="1" ht="28.5" customHeight="1" x14ac:dyDescent="0.3">
      <c r="A42" s="53"/>
      <c r="B42" s="64"/>
      <c r="C42" s="18" t="s">
        <v>26</v>
      </c>
      <c r="D42" s="17">
        <f t="shared" ref="D42:D47" si="29">E42+F42+G42+H42+J42+K42+L42+M42+N42+O42+P42</f>
        <v>37619.980000000003</v>
      </c>
      <c r="E42" s="17">
        <f>1039</f>
        <v>1039</v>
      </c>
      <c r="F42" s="17">
        <v>1038</v>
      </c>
      <c r="G42" s="17">
        <v>30340.7</v>
      </c>
      <c r="H42" s="17">
        <v>732.9</v>
      </c>
      <c r="I42" s="17"/>
      <c r="J42" s="17">
        <v>276.10000000000002</v>
      </c>
      <c r="K42" s="44">
        <v>698.99</v>
      </c>
      <c r="L42" s="44">
        <v>692.4</v>
      </c>
      <c r="M42" s="47">
        <v>1252.8</v>
      </c>
      <c r="N42" s="44">
        <v>492.8</v>
      </c>
      <c r="O42" s="44">
        <v>492.8</v>
      </c>
      <c r="P42" s="17">
        <v>563.49</v>
      </c>
    </row>
    <row r="43" spans="1:16" s="9" customFormat="1" ht="17.25" customHeight="1" x14ac:dyDescent="0.3">
      <c r="A43" s="53"/>
      <c r="B43" s="64"/>
      <c r="C43" s="18" t="s">
        <v>27</v>
      </c>
      <c r="D43" s="17">
        <f t="shared" si="29"/>
        <v>57456.08</v>
      </c>
      <c r="E43" s="17">
        <f>924.7+8398</f>
        <v>9322.7000000000007</v>
      </c>
      <c r="F43" s="17">
        <v>1581.3</v>
      </c>
      <c r="G43" s="17">
        <v>36088.1</v>
      </c>
      <c r="H43" s="17">
        <v>13.5</v>
      </c>
      <c r="I43" s="17"/>
      <c r="J43" s="17">
        <v>385.8</v>
      </c>
      <c r="K43" s="44">
        <v>1261.28</v>
      </c>
      <c r="L43" s="44">
        <v>1650.4</v>
      </c>
      <c r="M43" s="47">
        <v>5158.3</v>
      </c>
      <c r="N43" s="44">
        <v>694.6</v>
      </c>
      <c r="O43" s="44">
        <v>694.6</v>
      </c>
      <c r="P43" s="17">
        <v>605.5</v>
      </c>
    </row>
    <row r="44" spans="1:16" s="9" customFormat="1" ht="17.25" customHeight="1" x14ac:dyDescent="0.3">
      <c r="A44" s="53"/>
      <c r="B44" s="64"/>
      <c r="C44" s="18" t="s">
        <v>28</v>
      </c>
      <c r="D44" s="17">
        <f t="shared" si="29"/>
        <v>43233.59</v>
      </c>
      <c r="E44" s="17">
        <f>871.3</f>
        <v>871.3</v>
      </c>
      <c r="F44" s="17">
        <v>1005.4</v>
      </c>
      <c r="G44" s="17">
        <v>33610.400000000001</v>
      </c>
      <c r="H44" s="17">
        <v>305.60000000000002</v>
      </c>
      <c r="I44" s="17"/>
      <c r="J44" s="17">
        <v>981</v>
      </c>
      <c r="K44" s="44">
        <v>871.4</v>
      </c>
      <c r="L44" s="44">
        <v>1061.3</v>
      </c>
      <c r="M44" s="47">
        <v>3158.5</v>
      </c>
      <c r="N44" s="44">
        <v>570.70000000000005</v>
      </c>
      <c r="O44" s="44">
        <v>570.70000000000005</v>
      </c>
      <c r="P44" s="17">
        <v>227.29</v>
      </c>
    </row>
    <row r="45" spans="1:16" s="9" customFormat="1" ht="17.25" customHeight="1" x14ac:dyDescent="0.3">
      <c r="A45" s="53"/>
      <c r="B45" s="64"/>
      <c r="C45" s="18" t="s">
        <v>31</v>
      </c>
      <c r="D45" s="17">
        <f t="shared" si="29"/>
        <v>69414.179999999993</v>
      </c>
      <c r="E45" s="17">
        <f>785.6+2986</f>
        <v>3771.6</v>
      </c>
      <c r="F45" s="17">
        <v>908.2</v>
      </c>
      <c r="G45" s="17">
        <v>48380.45</v>
      </c>
      <c r="H45" s="17">
        <v>4206.3</v>
      </c>
      <c r="I45" s="17"/>
      <c r="J45" s="17">
        <v>567.6</v>
      </c>
      <c r="K45" s="44">
        <v>1468</v>
      </c>
      <c r="L45" s="44">
        <v>5005.3</v>
      </c>
      <c r="M45" s="47">
        <v>2141.1</v>
      </c>
      <c r="N45" s="44">
        <v>1277.9000000000001</v>
      </c>
      <c r="O45" s="44">
        <v>1277.9000000000001</v>
      </c>
      <c r="P45" s="17">
        <v>409.83</v>
      </c>
    </row>
    <row r="46" spans="1:16" s="9" customFormat="1" ht="17.25" customHeight="1" x14ac:dyDescent="0.3">
      <c r="A46" s="53"/>
      <c r="B46" s="64"/>
      <c r="C46" s="18" t="s">
        <v>29</v>
      </c>
      <c r="D46" s="17">
        <f t="shared" si="29"/>
        <v>58221.38</v>
      </c>
      <c r="E46" s="17">
        <v>937.8</v>
      </c>
      <c r="F46" s="17">
        <v>2594.1</v>
      </c>
      <c r="G46" s="17">
        <v>38880.699999999997</v>
      </c>
      <c r="H46" s="17">
        <v>598.4</v>
      </c>
      <c r="I46" s="17"/>
      <c r="J46" s="17">
        <v>725.37</v>
      </c>
      <c r="K46" s="44">
        <v>2080.96</v>
      </c>
      <c r="L46" s="44">
        <v>3596.5</v>
      </c>
      <c r="M46" s="47">
        <v>5113.6899999999996</v>
      </c>
      <c r="N46" s="44">
        <v>1460.2</v>
      </c>
      <c r="O46" s="44">
        <v>1460.2</v>
      </c>
      <c r="P46" s="17">
        <v>773.46</v>
      </c>
    </row>
    <row r="47" spans="1:16" s="9" customFormat="1" ht="21.75" customHeight="1" x14ac:dyDescent="0.3">
      <c r="A47" s="54"/>
      <c r="B47" s="69"/>
      <c r="C47" s="18" t="s">
        <v>30</v>
      </c>
      <c r="D47" s="17">
        <f t="shared" si="29"/>
        <v>62197.18</v>
      </c>
      <c r="E47" s="17">
        <f>942.4+7262</f>
        <v>8204.4</v>
      </c>
      <c r="F47" s="17">
        <v>1072.5999999999999</v>
      </c>
      <c r="G47" s="17">
        <v>44730.8</v>
      </c>
      <c r="H47" s="17">
        <v>1143.4000000000001</v>
      </c>
      <c r="I47" s="17"/>
      <c r="J47" s="17">
        <v>996.3</v>
      </c>
      <c r="K47" s="44">
        <v>1233.2</v>
      </c>
      <c r="L47" s="44">
        <v>1121.5</v>
      </c>
      <c r="M47" s="47">
        <v>1985</v>
      </c>
      <c r="N47" s="44">
        <v>564.1</v>
      </c>
      <c r="O47" s="44">
        <v>564.1</v>
      </c>
      <c r="P47" s="17">
        <v>581.78</v>
      </c>
    </row>
    <row r="48" spans="1:16" s="9" customFormat="1" ht="16.5" customHeight="1" x14ac:dyDescent="0.3">
      <c r="A48" s="52" t="s">
        <v>19</v>
      </c>
      <c r="B48" s="50" t="s">
        <v>16</v>
      </c>
      <c r="C48" s="18" t="s">
        <v>0</v>
      </c>
      <c r="D48" s="17">
        <f>D50</f>
        <v>6750.2999999999993</v>
      </c>
      <c r="E48" s="17">
        <f t="shared" ref="E48:P50" si="30">E50</f>
        <v>4697.2</v>
      </c>
      <c r="F48" s="17">
        <f t="shared" si="30"/>
        <v>211.2</v>
      </c>
      <c r="G48" s="17">
        <f t="shared" si="30"/>
        <v>0</v>
      </c>
      <c r="H48" s="17">
        <f t="shared" si="30"/>
        <v>0</v>
      </c>
      <c r="I48" s="17">
        <f t="shared" si="30"/>
        <v>0</v>
      </c>
      <c r="J48" s="17">
        <f>J50</f>
        <v>186.9</v>
      </c>
      <c r="K48" s="44">
        <v>92.1</v>
      </c>
      <c r="L48" s="44">
        <f t="shared" si="30"/>
        <v>1440.2</v>
      </c>
      <c r="M48" s="47">
        <f t="shared" ref="M48:N48" si="31">M50</f>
        <v>214.8</v>
      </c>
      <c r="N48" s="44">
        <f t="shared" si="31"/>
        <v>0</v>
      </c>
      <c r="O48" s="44">
        <f t="shared" si="30"/>
        <v>0</v>
      </c>
      <c r="P48" s="17">
        <f t="shared" si="30"/>
        <v>0</v>
      </c>
    </row>
    <row r="49" spans="1:16" s="9" customFormat="1" ht="15.75" customHeight="1" x14ac:dyDescent="0.3">
      <c r="A49" s="53"/>
      <c r="B49" s="50"/>
      <c r="C49" s="18" t="s">
        <v>39</v>
      </c>
      <c r="D49" s="17"/>
      <c r="E49" s="17"/>
      <c r="F49" s="17"/>
      <c r="G49" s="17"/>
      <c r="H49" s="17"/>
      <c r="I49" s="17"/>
      <c r="J49" s="17"/>
      <c r="K49" s="44"/>
      <c r="L49" s="44"/>
      <c r="M49" s="47"/>
      <c r="N49" s="44"/>
      <c r="O49" s="44"/>
      <c r="P49" s="17"/>
    </row>
    <row r="50" spans="1:16" s="9" customFormat="1" ht="57" customHeight="1" x14ac:dyDescent="0.3">
      <c r="A50" s="54"/>
      <c r="B50" s="50"/>
      <c r="C50" s="18" t="s">
        <v>8</v>
      </c>
      <c r="D50" s="17">
        <f>E50+F50+G50+H50+J50+K50+L50+M50</f>
        <v>6750.2999999999993</v>
      </c>
      <c r="E50" s="17">
        <v>4697.2</v>
      </c>
      <c r="F50" s="17">
        <v>211.2</v>
      </c>
      <c r="G50" s="17">
        <v>0</v>
      </c>
      <c r="H50" s="17">
        <v>0</v>
      </c>
      <c r="I50" s="17"/>
      <c r="J50" s="17">
        <v>186.9</v>
      </c>
      <c r="K50" s="44">
        <v>0</v>
      </c>
      <c r="L50" s="44">
        <v>1440.2</v>
      </c>
      <c r="M50" s="47">
        <v>214.8</v>
      </c>
      <c r="N50" s="44">
        <f t="shared" si="30"/>
        <v>0</v>
      </c>
      <c r="O50" s="44">
        <f t="shared" si="30"/>
        <v>0</v>
      </c>
      <c r="P50" s="17">
        <f t="shared" si="30"/>
        <v>0</v>
      </c>
    </row>
    <row r="51" spans="1:16" s="9" customFormat="1" ht="29.25" customHeight="1" x14ac:dyDescent="0.3">
      <c r="A51" s="52" t="s">
        <v>20</v>
      </c>
      <c r="B51" s="63" t="s">
        <v>10</v>
      </c>
      <c r="C51" s="18" t="s">
        <v>0</v>
      </c>
      <c r="D51" s="17">
        <f>D53</f>
        <v>185709.05</v>
      </c>
      <c r="E51" s="17">
        <f t="shared" ref="E51:P51" si="32">E53</f>
        <v>83386.75</v>
      </c>
      <c r="F51" s="17">
        <f t="shared" si="32"/>
        <v>20623.2</v>
      </c>
      <c r="G51" s="17">
        <f t="shared" si="32"/>
        <v>693.2</v>
      </c>
      <c r="H51" s="17">
        <f t="shared" si="32"/>
        <v>11715.9</v>
      </c>
      <c r="I51" s="17">
        <f t="shared" si="32"/>
        <v>0</v>
      </c>
      <c r="J51" s="17">
        <f t="shared" si="32"/>
        <v>13725.5</v>
      </c>
      <c r="K51" s="44">
        <f t="shared" si="32"/>
        <v>10407.5</v>
      </c>
      <c r="L51" s="44">
        <f t="shared" si="32"/>
        <v>10582.6</v>
      </c>
      <c r="M51" s="47">
        <f>M53</f>
        <v>16017.6</v>
      </c>
      <c r="N51" s="44">
        <f t="shared" si="32"/>
        <v>9278.4</v>
      </c>
      <c r="O51" s="44">
        <f t="shared" si="32"/>
        <v>9278.4</v>
      </c>
      <c r="P51" s="17">
        <f t="shared" si="32"/>
        <v>0</v>
      </c>
    </row>
    <row r="52" spans="1:16" s="9" customFormat="1" ht="18.75" customHeight="1" x14ac:dyDescent="0.3">
      <c r="A52" s="53"/>
      <c r="B52" s="64"/>
      <c r="C52" s="18" t="s">
        <v>39</v>
      </c>
      <c r="D52" s="18"/>
      <c r="E52" s="18"/>
      <c r="F52" s="18"/>
      <c r="G52" s="18"/>
      <c r="H52" s="18"/>
      <c r="I52" s="18"/>
      <c r="J52" s="18"/>
      <c r="K52" s="45"/>
      <c r="L52" s="45"/>
      <c r="M52" s="47"/>
      <c r="N52" s="44"/>
      <c r="O52" s="44"/>
      <c r="P52" s="17"/>
    </row>
    <row r="53" spans="1:16" s="9" customFormat="1" ht="30" customHeight="1" x14ac:dyDescent="0.3">
      <c r="A53" s="54"/>
      <c r="B53" s="69"/>
      <c r="C53" s="18" t="s">
        <v>8</v>
      </c>
      <c r="D53" s="17">
        <f>E53+F53+G53+H53+J53+L53+K53+M53+N53+O53+P53</f>
        <v>185709.05</v>
      </c>
      <c r="E53" s="17">
        <f>1409.61+81977.14</f>
        <v>83386.75</v>
      </c>
      <c r="F53" s="17">
        <f>20623.2</f>
        <v>20623.2</v>
      </c>
      <c r="G53" s="17">
        <v>693.2</v>
      </c>
      <c r="H53" s="17">
        <v>11715.9</v>
      </c>
      <c r="I53" s="17"/>
      <c r="J53" s="17">
        <v>13725.5</v>
      </c>
      <c r="K53" s="44">
        <v>10407.5</v>
      </c>
      <c r="L53" s="44">
        <v>10582.6</v>
      </c>
      <c r="M53" s="47">
        <v>16017.6</v>
      </c>
      <c r="N53" s="44">
        <v>9278.4</v>
      </c>
      <c r="O53" s="44">
        <v>9278.4</v>
      </c>
      <c r="P53" s="17">
        <v>0</v>
      </c>
    </row>
    <row r="54" spans="1:16" s="9" customFormat="1" ht="18.75" customHeight="1" x14ac:dyDescent="0.3">
      <c r="A54" s="61" t="s">
        <v>21</v>
      </c>
      <c r="B54" s="63" t="s">
        <v>11</v>
      </c>
      <c r="C54" s="18" t="s">
        <v>0</v>
      </c>
      <c r="D54" s="17">
        <f>D57+D58+D59+D60+D61+D62+D63</f>
        <v>174594.27</v>
      </c>
      <c r="E54" s="17">
        <v>0</v>
      </c>
      <c r="F54" s="17">
        <f>F57</f>
        <v>54725</v>
      </c>
      <c r="G54" s="17">
        <f>G57+G58+G59+G60+G61+G62+G63</f>
        <v>42246</v>
      </c>
      <c r="H54" s="17">
        <f>H57+H58+H59+H60+H61+H62+H63</f>
        <v>15623</v>
      </c>
      <c r="I54" s="17"/>
      <c r="J54" s="17">
        <f>J57+J58+J59+J60+J61+J62+J63</f>
        <v>23457.600000000002</v>
      </c>
      <c r="K54" s="44">
        <f>K57+K58+K59+K60+K61+K62+K63</f>
        <v>26451.119999999995</v>
      </c>
      <c r="L54" s="44">
        <f t="shared" ref="L54:P54" si="33">L57+L58+L59+L60+L61+L62+L63</f>
        <v>1236</v>
      </c>
      <c r="M54" s="47">
        <f t="shared" ref="M54:N54" si="34">M57+M58+M59+M60+M61+M62+M63</f>
        <v>812.5</v>
      </c>
      <c r="N54" s="44">
        <f t="shared" si="34"/>
        <v>0</v>
      </c>
      <c r="O54" s="44">
        <f t="shared" si="33"/>
        <v>0</v>
      </c>
      <c r="P54" s="17">
        <f t="shared" si="33"/>
        <v>10043.050000000001</v>
      </c>
    </row>
    <row r="55" spans="1:16" s="9" customFormat="1" ht="15.75" customHeight="1" x14ac:dyDescent="0.3">
      <c r="A55" s="62"/>
      <c r="B55" s="64"/>
      <c r="C55" s="18" t="s">
        <v>39</v>
      </c>
      <c r="D55" s="17"/>
      <c r="E55" s="17"/>
      <c r="F55" s="17"/>
      <c r="G55" s="17"/>
      <c r="H55" s="17"/>
      <c r="I55" s="17"/>
      <c r="J55" s="17"/>
      <c r="K55" s="44"/>
      <c r="L55" s="44"/>
      <c r="M55" s="47"/>
      <c r="N55" s="44"/>
      <c r="O55" s="44"/>
      <c r="P55" s="17"/>
    </row>
    <row r="56" spans="1:16" s="9" customFormat="1" ht="24.75" hidden="1" customHeight="1" thickBot="1" x14ac:dyDescent="0.35">
      <c r="A56" s="62"/>
      <c r="B56" s="64"/>
      <c r="C56" s="18"/>
      <c r="D56" s="17">
        <f t="shared" ref="D56" si="35">E56+F56+G56+H56+J56+K56+L56</f>
        <v>0</v>
      </c>
      <c r="E56" s="17">
        <v>0</v>
      </c>
      <c r="F56" s="17">
        <v>0</v>
      </c>
      <c r="G56" s="17">
        <v>0</v>
      </c>
      <c r="H56" s="17">
        <v>0</v>
      </c>
      <c r="I56" s="17"/>
      <c r="J56" s="17">
        <v>0</v>
      </c>
      <c r="K56" s="44">
        <v>0</v>
      </c>
      <c r="L56" s="44">
        <v>0</v>
      </c>
      <c r="M56" s="47">
        <v>0</v>
      </c>
      <c r="N56" s="44">
        <v>0</v>
      </c>
      <c r="O56" s="44"/>
      <c r="P56" s="17"/>
    </row>
    <row r="57" spans="1:16" s="9" customFormat="1" ht="17.25" customHeight="1" x14ac:dyDescent="0.3">
      <c r="A57" s="62"/>
      <c r="B57" s="64"/>
      <c r="C57" s="18" t="s">
        <v>8</v>
      </c>
      <c r="D57" s="17">
        <f>E57+F57+G57+H57+J57+K57+L57+M57+N57+O57+P57</f>
        <v>71625.69</v>
      </c>
      <c r="E57" s="17"/>
      <c r="F57" s="17">
        <v>54725</v>
      </c>
      <c r="G57" s="17">
        <v>0</v>
      </c>
      <c r="H57" s="17">
        <v>55.3</v>
      </c>
      <c r="I57" s="17"/>
      <c r="J57" s="17">
        <v>8824</v>
      </c>
      <c r="K57" s="44">
        <v>5446.66</v>
      </c>
      <c r="L57" s="44">
        <v>450</v>
      </c>
      <c r="M57" s="47">
        <v>812.5</v>
      </c>
      <c r="N57" s="44">
        <v>0</v>
      </c>
      <c r="O57" s="44">
        <v>0</v>
      </c>
      <c r="P57" s="17">
        <v>1312.23</v>
      </c>
    </row>
    <row r="58" spans="1:16" s="9" customFormat="1" ht="27.75" customHeight="1" x14ac:dyDescent="0.3">
      <c r="A58" s="62"/>
      <c r="B58" s="64"/>
      <c r="C58" s="18" t="s">
        <v>26</v>
      </c>
      <c r="D58" s="17">
        <f t="shared" ref="D58:D63" si="36">E58+F58+G58+H58+J58+K58+L58+M58+N58+O58+P58</f>
        <v>13345.52</v>
      </c>
      <c r="E58" s="17"/>
      <c r="F58" s="17"/>
      <c r="G58" s="17">
        <v>6031</v>
      </c>
      <c r="H58" s="17">
        <v>1134.5</v>
      </c>
      <c r="I58" s="17"/>
      <c r="J58" s="17">
        <v>2775</v>
      </c>
      <c r="K58" s="44">
        <v>2554.52</v>
      </c>
      <c r="L58" s="44">
        <v>636</v>
      </c>
      <c r="M58" s="47">
        <v>0</v>
      </c>
      <c r="N58" s="44">
        <v>0</v>
      </c>
      <c r="O58" s="44">
        <v>0</v>
      </c>
      <c r="P58" s="17">
        <v>214.5</v>
      </c>
    </row>
    <row r="59" spans="1:16" s="9" customFormat="1" ht="17.25" customHeight="1" x14ac:dyDescent="0.3">
      <c r="A59" s="62"/>
      <c r="B59" s="64"/>
      <c r="C59" s="18" t="s">
        <v>27</v>
      </c>
      <c r="D59" s="17">
        <f t="shared" si="36"/>
        <v>22086.7</v>
      </c>
      <c r="E59" s="17"/>
      <c r="F59" s="17"/>
      <c r="G59" s="17">
        <v>11924</v>
      </c>
      <c r="H59" s="17">
        <v>2205.1999999999998</v>
      </c>
      <c r="I59" s="17"/>
      <c r="J59" s="17">
        <v>2990</v>
      </c>
      <c r="K59" s="44">
        <v>3698.76</v>
      </c>
      <c r="L59" s="44">
        <v>0</v>
      </c>
      <c r="M59" s="47">
        <v>0</v>
      </c>
      <c r="N59" s="44">
        <v>0</v>
      </c>
      <c r="O59" s="44">
        <v>0</v>
      </c>
      <c r="P59" s="17">
        <v>1268.74</v>
      </c>
    </row>
    <row r="60" spans="1:16" s="9" customFormat="1" ht="17.25" customHeight="1" x14ac:dyDescent="0.3">
      <c r="A60" s="62"/>
      <c r="B60" s="64"/>
      <c r="C60" s="18" t="s">
        <v>28</v>
      </c>
      <c r="D60" s="17">
        <f t="shared" si="36"/>
        <v>18602.68</v>
      </c>
      <c r="E60" s="17"/>
      <c r="F60" s="17"/>
      <c r="G60" s="17">
        <v>7364</v>
      </c>
      <c r="H60" s="17">
        <v>1257.3</v>
      </c>
      <c r="I60" s="17"/>
      <c r="J60" s="17">
        <v>1800</v>
      </c>
      <c r="K60" s="44">
        <v>6485.45</v>
      </c>
      <c r="L60" s="44">
        <v>0</v>
      </c>
      <c r="M60" s="47">
        <v>0</v>
      </c>
      <c r="N60" s="44">
        <v>0</v>
      </c>
      <c r="O60" s="44">
        <v>0</v>
      </c>
      <c r="P60" s="17">
        <v>1695.93</v>
      </c>
    </row>
    <row r="61" spans="1:16" s="9" customFormat="1" ht="17.25" customHeight="1" x14ac:dyDescent="0.3">
      <c r="A61" s="62"/>
      <c r="B61" s="64"/>
      <c r="C61" s="18" t="s">
        <v>31</v>
      </c>
      <c r="D61" s="17">
        <f t="shared" si="36"/>
        <v>17081.54</v>
      </c>
      <c r="E61" s="17"/>
      <c r="F61" s="17"/>
      <c r="G61" s="17">
        <v>4864</v>
      </c>
      <c r="H61" s="17">
        <v>2615.6</v>
      </c>
      <c r="I61" s="17"/>
      <c r="J61" s="17">
        <v>3609.7</v>
      </c>
      <c r="K61" s="44">
        <v>3476.73</v>
      </c>
      <c r="L61" s="44">
        <v>0</v>
      </c>
      <c r="M61" s="47">
        <v>0</v>
      </c>
      <c r="N61" s="44">
        <v>0</v>
      </c>
      <c r="O61" s="44">
        <v>0</v>
      </c>
      <c r="P61" s="17">
        <v>2515.5100000000002</v>
      </c>
    </row>
    <row r="62" spans="1:16" s="9" customFormat="1" ht="17.25" customHeight="1" x14ac:dyDescent="0.3">
      <c r="A62" s="62"/>
      <c r="B62" s="64"/>
      <c r="C62" s="18" t="s">
        <v>29</v>
      </c>
      <c r="D62" s="17">
        <f t="shared" si="36"/>
        <v>12604.55</v>
      </c>
      <c r="E62" s="17"/>
      <c r="F62" s="17"/>
      <c r="G62" s="17">
        <v>1580</v>
      </c>
      <c r="H62" s="17">
        <v>6015.9</v>
      </c>
      <c r="I62" s="17"/>
      <c r="J62" s="17">
        <v>513</v>
      </c>
      <c r="K62" s="44">
        <v>2185.5100000000002</v>
      </c>
      <c r="L62" s="44">
        <v>150</v>
      </c>
      <c r="M62" s="47">
        <v>0</v>
      </c>
      <c r="N62" s="44">
        <v>0</v>
      </c>
      <c r="O62" s="44">
        <v>0</v>
      </c>
      <c r="P62" s="17">
        <v>2160.14</v>
      </c>
    </row>
    <row r="63" spans="1:16" s="9" customFormat="1" ht="18.75" customHeight="1" x14ac:dyDescent="0.3">
      <c r="A63" s="62"/>
      <c r="B63" s="64"/>
      <c r="C63" s="6" t="s">
        <v>30</v>
      </c>
      <c r="D63" s="17">
        <f t="shared" si="36"/>
        <v>19247.59</v>
      </c>
      <c r="E63" s="7"/>
      <c r="F63" s="7"/>
      <c r="G63" s="7">
        <v>10483</v>
      </c>
      <c r="H63" s="7">
        <v>2339.1999999999998</v>
      </c>
      <c r="I63" s="7"/>
      <c r="J63" s="7">
        <v>2945.9</v>
      </c>
      <c r="K63" s="7">
        <v>2603.4899999999998</v>
      </c>
      <c r="L63" s="44">
        <v>0</v>
      </c>
      <c r="M63" s="47">
        <v>0</v>
      </c>
      <c r="N63" s="44">
        <v>0</v>
      </c>
      <c r="O63" s="44">
        <v>0</v>
      </c>
      <c r="P63" s="17">
        <v>876</v>
      </c>
    </row>
    <row r="64" spans="1:16" s="9" customFormat="1" ht="28.5" customHeight="1" x14ac:dyDescent="0.3">
      <c r="A64" s="78" t="s">
        <v>22</v>
      </c>
      <c r="B64" s="50" t="s">
        <v>35</v>
      </c>
      <c r="C64" s="18" t="s">
        <v>0</v>
      </c>
      <c r="D64" s="17">
        <f>D66+D67+D68+D69+D70+D71+D72</f>
        <v>446865.94999999995</v>
      </c>
      <c r="E64" s="17">
        <f t="shared" ref="E64:L64" si="37">E66+E67+E68+E69+E70+E71+E72</f>
        <v>47508.76</v>
      </c>
      <c r="F64" s="17">
        <f t="shared" si="37"/>
        <v>31781.8</v>
      </c>
      <c r="G64" s="17">
        <f t="shared" si="37"/>
        <v>31345</v>
      </c>
      <c r="H64" s="17">
        <f t="shared" si="37"/>
        <v>41646</v>
      </c>
      <c r="I64" s="17">
        <f t="shared" si="37"/>
        <v>0</v>
      </c>
      <c r="J64" s="17">
        <f t="shared" si="37"/>
        <v>37370</v>
      </c>
      <c r="K64" s="44">
        <f t="shared" si="37"/>
        <v>46424</v>
      </c>
      <c r="L64" s="44">
        <f t="shared" si="37"/>
        <v>38740.1</v>
      </c>
      <c r="M64" s="47">
        <f t="shared" ref="M64:P64" si="38">M66</f>
        <v>43943.7</v>
      </c>
      <c r="N64" s="44">
        <f t="shared" si="38"/>
        <v>40920</v>
      </c>
      <c r="O64" s="44">
        <f t="shared" si="38"/>
        <v>42426</v>
      </c>
      <c r="P64" s="17">
        <f t="shared" si="38"/>
        <v>44760.59</v>
      </c>
    </row>
    <row r="65" spans="1:16" s="9" customFormat="1" ht="17.25" customHeight="1" x14ac:dyDescent="0.3">
      <c r="A65" s="78"/>
      <c r="B65" s="50"/>
      <c r="C65" s="18" t="s">
        <v>39</v>
      </c>
      <c r="D65" s="17"/>
      <c r="E65" s="17"/>
      <c r="F65" s="17"/>
      <c r="G65" s="17"/>
      <c r="H65" s="17"/>
      <c r="I65" s="17"/>
      <c r="J65" s="17"/>
      <c r="K65" s="44"/>
      <c r="L65" s="44"/>
      <c r="M65" s="47"/>
      <c r="N65" s="44"/>
      <c r="O65" s="44"/>
      <c r="P65" s="17"/>
    </row>
    <row r="66" spans="1:16" s="9" customFormat="1" ht="17.25" customHeight="1" x14ac:dyDescent="0.3">
      <c r="A66" s="78"/>
      <c r="B66" s="50"/>
      <c r="C66" s="18" t="s">
        <v>8</v>
      </c>
      <c r="D66" s="17">
        <f>E66+F66+G66+H66+J66+K66+L66+M66+N66+O66+P66</f>
        <v>434278.94999999995</v>
      </c>
      <c r="E66" s="17">
        <v>34921.760000000002</v>
      </c>
      <c r="F66" s="17">
        <v>31781.8</v>
      </c>
      <c r="G66" s="17">
        <v>31345</v>
      </c>
      <c r="H66" s="17">
        <v>41646</v>
      </c>
      <c r="I66" s="17"/>
      <c r="J66" s="17">
        <v>37370</v>
      </c>
      <c r="K66" s="44">
        <v>46424</v>
      </c>
      <c r="L66" s="44">
        <v>38740.1</v>
      </c>
      <c r="M66" s="3">
        <v>43943.7</v>
      </c>
      <c r="N66" s="3">
        <v>40920</v>
      </c>
      <c r="O66" s="3">
        <v>42426</v>
      </c>
      <c r="P66" s="3">
        <v>44760.59</v>
      </c>
    </row>
    <row r="67" spans="1:16" s="9" customFormat="1" ht="29.25" customHeight="1" x14ac:dyDescent="0.3">
      <c r="A67" s="78"/>
      <c r="B67" s="50"/>
      <c r="C67" s="18" t="s">
        <v>26</v>
      </c>
      <c r="D67" s="17">
        <f t="shared" ref="D67:D72" si="39">E67+F67+G67+H67+J67+K67+L67+M67+N67+O67+P67</f>
        <v>2504.0500000000002</v>
      </c>
      <c r="E67" s="17">
        <v>2504.0500000000002</v>
      </c>
      <c r="F67" s="17">
        <v>0</v>
      </c>
      <c r="G67" s="17">
        <v>0</v>
      </c>
      <c r="H67" s="17">
        <v>0</v>
      </c>
      <c r="I67" s="17"/>
      <c r="J67" s="17">
        <v>0</v>
      </c>
      <c r="K67" s="44">
        <v>0</v>
      </c>
      <c r="L67" s="44">
        <v>0</v>
      </c>
      <c r="M67" s="47">
        <v>0</v>
      </c>
      <c r="N67" s="44">
        <v>0</v>
      </c>
      <c r="O67" s="44">
        <v>0</v>
      </c>
      <c r="P67" s="17">
        <v>0</v>
      </c>
    </row>
    <row r="68" spans="1:16" s="9" customFormat="1" ht="23.25" customHeight="1" x14ac:dyDescent="0.3">
      <c r="A68" s="78"/>
      <c r="B68" s="50"/>
      <c r="C68" s="18" t="s">
        <v>27</v>
      </c>
      <c r="D68" s="17">
        <f t="shared" si="39"/>
        <v>2413.88</v>
      </c>
      <c r="E68" s="17">
        <v>2413.88</v>
      </c>
      <c r="F68" s="17">
        <v>0</v>
      </c>
      <c r="G68" s="17">
        <v>0</v>
      </c>
      <c r="H68" s="17">
        <v>0</v>
      </c>
      <c r="I68" s="17"/>
      <c r="J68" s="17">
        <v>0</v>
      </c>
      <c r="K68" s="44">
        <v>0</v>
      </c>
      <c r="L68" s="44">
        <v>0</v>
      </c>
      <c r="M68" s="47">
        <v>0</v>
      </c>
      <c r="N68" s="44">
        <v>0</v>
      </c>
      <c r="O68" s="44">
        <v>0</v>
      </c>
      <c r="P68" s="17">
        <v>0</v>
      </c>
    </row>
    <row r="69" spans="1:16" s="9" customFormat="1" ht="20.25" customHeight="1" x14ac:dyDescent="0.3">
      <c r="A69" s="78"/>
      <c r="B69" s="50"/>
      <c r="C69" s="18" t="s">
        <v>28</v>
      </c>
      <c r="D69" s="17">
        <f t="shared" si="39"/>
        <v>1658</v>
      </c>
      <c r="E69" s="17">
        <v>1658</v>
      </c>
      <c r="F69" s="17">
        <v>0</v>
      </c>
      <c r="G69" s="17">
        <v>0</v>
      </c>
      <c r="H69" s="17">
        <v>0</v>
      </c>
      <c r="I69" s="17"/>
      <c r="J69" s="17">
        <v>0</v>
      </c>
      <c r="K69" s="44">
        <v>0</v>
      </c>
      <c r="L69" s="44">
        <v>0</v>
      </c>
      <c r="M69" s="47">
        <v>0</v>
      </c>
      <c r="N69" s="44">
        <v>0</v>
      </c>
      <c r="O69" s="44">
        <v>0</v>
      </c>
      <c r="P69" s="17">
        <v>0</v>
      </c>
    </row>
    <row r="70" spans="1:16" s="9" customFormat="1" ht="21.75" customHeight="1" x14ac:dyDescent="0.3">
      <c r="A70" s="78"/>
      <c r="B70" s="50"/>
      <c r="C70" s="18" t="s">
        <v>31</v>
      </c>
      <c r="D70" s="17">
        <f t="shared" si="39"/>
        <v>2127</v>
      </c>
      <c r="E70" s="17">
        <v>2127</v>
      </c>
      <c r="F70" s="17">
        <v>0</v>
      </c>
      <c r="G70" s="17">
        <v>0</v>
      </c>
      <c r="H70" s="17">
        <v>0</v>
      </c>
      <c r="I70" s="17"/>
      <c r="J70" s="17">
        <v>0</v>
      </c>
      <c r="K70" s="44">
        <v>0</v>
      </c>
      <c r="L70" s="44">
        <v>0</v>
      </c>
      <c r="M70" s="47">
        <v>0</v>
      </c>
      <c r="N70" s="44">
        <v>0</v>
      </c>
      <c r="O70" s="44">
        <v>0</v>
      </c>
      <c r="P70" s="17">
        <v>0</v>
      </c>
    </row>
    <row r="71" spans="1:16" s="9" customFormat="1" ht="19.5" customHeight="1" x14ac:dyDescent="0.3">
      <c r="A71" s="78"/>
      <c r="B71" s="50"/>
      <c r="C71" s="18" t="s">
        <v>29</v>
      </c>
      <c r="D71" s="17">
        <f t="shared" si="39"/>
        <v>1642</v>
      </c>
      <c r="E71" s="17">
        <v>1642</v>
      </c>
      <c r="F71" s="17">
        <v>0</v>
      </c>
      <c r="G71" s="17">
        <v>0</v>
      </c>
      <c r="H71" s="17">
        <v>0</v>
      </c>
      <c r="I71" s="17"/>
      <c r="J71" s="17">
        <v>0</v>
      </c>
      <c r="K71" s="44">
        <v>0</v>
      </c>
      <c r="L71" s="44">
        <v>0</v>
      </c>
      <c r="M71" s="47">
        <v>0</v>
      </c>
      <c r="N71" s="44">
        <v>0</v>
      </c>
      <c r="O71" s="44">
        <v>0</v>
      </c>
      <c r="P71" s="17">
        <v>0</v>
      </c>
    </row>
    <row r="72" spans="1:16" s="9" customFormat="1" ht="23.25" customHeight="1" x14ac:dyDescent="0.3">
      <c r="A72" s="78"/>
      <c r="B72" s="50"/>
      <c r="C72" s="18" t="s">
        <v>30</v>
      </c>
      <c r="D72" s="17">
        <f t="shared" si="39"/>
        <v>2242.0700000000002</v>
      </c>
      <c r="E72" s="17">
        <v>2242.0700000000002</v>
      </c>
      <c r="F72" s="17">
        <v>0</v>
      </c>
      <c r="G72" s="17">
        <v>0</v>
      </c>
      <c r="H72" s="17">
        <v>0</v>
      </c>
      <c r="I72" s="17"/>
      <c r="J72" s="17">
        <v>0</v>
      </c>
      <c r="K72" s="44">
        <v>0</v>
      </c>
      <c r="L72" s="44">
        <v>0</v>
      </c>
      <c r="M72" s="47">
        <v>0</v>
      </c>
      <c r="N72" s="44">
        <v>0</v>
      </c>
      <c r="O72" s="44">
        <v>0</v>
      </c>
      <c r="P72" s="17">
        <v>0</v>
      </c>
    </row>
    <row r="73" spans="1:16" s="9" customFormat="1" ht="24.75" customHeight="1" x14ac:dyDescent="0.3">
      <c r="A73" s="51" t="s">
        <v>34</v>
      </c>
      <c r="B73" s="50" t="s">
        <v>33</v>
      </c>
      <c r="C73" s="18" t="s">
        <v>0</v>
      </c>
      <c r="D73" s="17">
        <f>D75</f>
        <v>1643</v>
      </c>
      <c r="E73" s="17">
        <f t="shared" ref="E73:L73" si="40">E75</f>
        <v>1643</v>
      </c>
      <c r="F73" s="17">
        <f t="shared" si="40"/>
        <v>0</v>
      </c>
      <c r="G73" s="17">
        <f t="shared" si="40"/>
        <v>0</v>
      </c>
      <c r="H73" s="17">
        <f t="shared" si="40"/>
        <v>0</v>
      </c>
      <c r="I73" s="17">
        <f t="shared" si="40"/>
        <v>0</v>
      </c>
      <c r="J73" s="17">
        <f t="shared" si="40"/>
        <v>0</v>
      </c>
      <c r="K73" s="44">
        <f t="shared" si="40"/>
        <v>0</v>
      </c>
      <c r="L73" s="44">
        <f t="shared" si="40"/>
        <v>0</v>
      </c>
      <c r="M73" s="47">
        <f t="shared" ref="M73:P73" si="41">M75</f>
        <v>0</v>
      </c>
      <c r="N73" s="44">
        <f t="shared" si="41"/>
        <v>0</v>
      </c>
      <c r="O73" s="44">
        <f t="shared" si="41"/>
        <v>0</v>
      </c>
      <c r="P73" s="17">
        <f t="shared" si="41"/>
        <v>0</v>
      </c>
    </row>
    <row r="74" spans="1:16" s="9" customFormat="1" ht="17.25" customHeight="1" x14ac:dyDescent="0.3">
      <c r="A74" s="51"/>
      <c r="B74" s="50"/>
      <c r="C74" s="18" t="s">
        <v>39</v>
      </c>
      <c r="D74" s="17"/>
      <c r="E74" s="17"/>
      <c r="F74" s="17"/>
      <c r="G74" s="17"/>
      <c r="H74" s="17"/>
      <c r="I74" s="17"/>
      <c r="J74" s="17"/>
      <c r="K74" s="44"/>
      <c r="L74" s="44"/>
      <c r="M74" s="47"/>
      <c r="N74" s="44"/>
      <c r="O74" s="44"/>
      <c r="P74" s="17"/>
    </row>
    <row r="75" spans="1:16" s="9" customFormat="1" ht="31.5" customHeight="1" x14ac:dyDescent="0.3">
      <c r="A75" s="51"/>
      <c r="B75" s="50"/>
      <c r="C75" s="18" t="s">
        <v>32</v>
      </c>
      <c r="D75" s="17">
        <f>E75</f>
        <v>1643</v>
      </c>
      <c r="E75" s="17">
        <v>1643</v>
      </c>
      <c r="F75" s="17">
        <v>0</v>
      </c>
      <c r="G75" s="17">
        <v>0</v>
      </c>
      <c r="H75" s="17">
        <v>0</v>
      </c>
      <c r="I75" s="17"/>
      <c r="J75" s="17">
        <v>0</v>
      </c>
      <c r="K75" s="44">
        <v>0</v>
      </c>
      <c r="L75" s="44">
        <v>0</v>
      </c>
      <c r="M75" s="47">
        <v>0</v>
      </c>
      <c r="N75" s="44">
        <v>0</v>
      </c>
      <c r="O75" s="44">
        <v>0</v>
      </c>
      <c r="P75" s="17">
        <v>0</v>
      </c>
    </row>
    <row r="76" spans="1:16" s="9" customFormat="1" ht="30.75" customHeight="1" x14ac:dyDescent="0.3">
      <c r="A76" s="51" t="s">
        <v>37</v>
      </c>
      <c r="B76" s="65" t="s">
        <v>53</v>
      </c>
      <c r="C76" s="18" t="s">
        <v>0</v>
      </c>
      <c r="D76" s="17">
        <f>D79</f>
        <v>37755.300000000003</v>
      </c>
      <c r="E76" s="17">
        <v>0</v>
      </c>
      <c r="F76" s="17">
        <v>0</v>
      </c>
      <c r="G76" s="17">
        <f>G79</f>
        <v>0</v>
      </c>
      <c r="H76" s="17">
        <f>H79</f>
        <v>31779.3</v>
      </c>
      <c r="I76" s="17"/>
      <c r="J76" s="17">
        <f>J79</f>
        <v>5976</v>
      </c>
      <c r="K76" s="44">
        <v>0</v>
      </c>
      <c r="L76" s="44">
        <v>0</v>
      </c>
      <c r="M76" s="47">
        <v>0</v>
      </c>
      <c r="N76" s="44">
        <v>0</v>
      </c>
      <c r="O76" s="44">
        <v>0</v>
      </c>
      <c r="P76" s="17">
        <v>0</v>
      </c>
    </row>
    <row r="77" spans="1:16" s="9" customFormat="1" ht="22.5" customHeight="1" x14ac:dyDescent="0.3">
      <c r="A77" s="51"/>
      <c r="B77" s="65"/>
      <c r="C77" s="18" t="s">
        <v>39</v>
      </c>
      <c r="D77" s="17"/>
      <c r="E77" s="17"/>
      <c r="F77" s="17"/>
      <c r="G77" s="17"/>
      <c r="H77" s="17"/>
      <c r="I77" s="17"/>
      <c r="J77" s="17"/>
      <c r="K77" s="44"/>
      <c r="L77" s="44"/>
      <c r="M77" s="47"/>
      <c r="N77" s="44"/>
      <c r="O77" s="44"/>
      <c r="P77" s="17"/>
    </row>
    <row r="78" spans="1:16" s="9" customFormat="1" ht="24.75" hidden="1" customHeight="1" x14ac:dyDescent="0.3">
      <c r="A78" s="51"/>
      <c r="B78" s="65"/>
      <c r="C78" s="18"/>
      <c r="D78" s="17">
        <v>0</v>
      </c>
      <c r="E78" s="17">
        <v>0</v>
      </c>
      <c r="F78" s="17"/>
      <c r="G78" s="17">
        <v>0</v>
      </c>
      <c r="H78" s="17">
        <v>0</v>
      </c>
      <c r="I78" s="17"/>
      <c r="J78" s="17">
        <v>0</v>
      </c>
      <c r="K78" s="44">
        <v>0</v>
      </c>
      <c r="L78" s="44">
        <v>0</v>
      </c>
      <c r="M78" s="47"/>
      <c r="N78" s="44"/>
      <c r="O78" s="44"/>
      <c r="P78" s="17"/>
    </row>
    <row r="79" spans="1:16" s="9" customFormat="1" ht="135" customHeight="1" x14ac:dyDescent="0.3">
      <c r="A79" s="51"/>
      <c r="B79" s="65"/>
      <c r="C79" s="18" t="s">
        <v>8</v>
      </c>
      <c r="D79" s="17">
        <f>E79+F79+G79+H79+J79+K79+L79</f>
        <v>37755.300000000003</v>
      </c>
      <c r="E79" s="17">
        <v>0</v>
      </c>
      <c r="F79" s="17">
        <f t="shared" ref="F79" si="42">I79</f>
        <v>0</v>
      </c>
      <c r="G79" s="17">
        <v>0</v>
      </c>
      <c r="H79" s="17">
        <v>31779.3</v>
      </c>
      <c r="I79" s="17"/>
      <c r="J79" s="17">
        <v>5976</v>
      </c>
      <c r="K79" s="44">
        <v>0</v>
      </c>
      <c r="L79" s="44">
        <v>0</v>
      </c>
      <c r="M79" s="47">
        <v>0</v>
      </c>
      <c r="N79" s="44">
        <v>0</v>
      </c>
      <c r="O79" s="44">
        <v>0</v>
      </c>
      <c r="P79" s="17">
        <v>0</v>
      </c>
    </row>
    <row r="80" spans="1:16" s="9" customFormat="1" ht="30.75" customHeight="1" x14ac:dyDescent="0.3">
      <c r="A80" s="51" t="s">
        <v>50</v>
      </c>
      <c r="B80" s="65" t="s">
        <v>58</v>
      </c>
      <c r="C80" s="18" t="s">
        <v>0</v>
      </c>
      <c r="D80" s="17">
        <f>D83</f>
        <v>31011.1</v>
      </c>
      <c r="E80" s="17">
        <v>0</v>
      </c>
      <c r="F80" s="17">
        <v>0</v>
      </c>
      <c r="G80" s="17">
        <f>G83</f>
        <v>0</v>
      </c>
      <c r="H80" s="17">
        <f>H83</f>
        <v>0</v>
      </c>
      <c r="I80" s="17">
        <f t="shared" ref="I80:J80" si="43">I83</f>
        <v>0</v>
      </c>
      <c r="J80" s="17">
        <f t="shared" si="43"/>
        <v>0</v>
      </c>
      <c r="K80" s="44">
        <v>3535.8</v>
      </c>
      <c r="L80" s="44">
        <f t="shared" ref="L80:P80" si="44">L83</f>
        <v>1414.4</v>
      </c>
      <c r="M80" s="47">
        <f t="shared" si="44"/>
        <v>5856.9</v>
      </c>
      <c r="N80" s="44">
        <f t="shared" si="44"/>
        <v>10102</v>
      </c>
      <c r="O80" s="44">
        <f t="shared" si="44"/>
        <v>5051</v>
      </c>
      <c r="P80" s="17">
        <f t="shared" si="44"/>
        <v>5051</v>
      </c>
    </row>
    <row r="81" spans="1:16" s="9" customFormat="1" ht="22.5" customHeight="1" x14ac:dyDescent="0.3">
      <c r="A81" s="51"/>
      <c r="B81" s="65"/>
      <c r="C81" s="18" t="s">
        <v>39</v>
      </c>
      <c r="D81" s="17"/>
      <c r="E81" s="17"/>
      <c r="F81" s="17"/>
      <c r="G81" s="17"/>
      <c r="H81" s="17"/>
      <c r="I81" s="17"/>
      <c r="J81" s="17"/>
      <c r="K81" s="44"/>
      <c r="L81" s="44"/>
      <c r="M81" s="47"/>
      <c r="N81" s="44"/>
      <c r="O81" s="44"/>
      <c r="P81" s="17"/>
    </row>
    <row r="82" spans="1:16" s="9" customFormat="1" ht="24.75" hidden="1" customHeight="1" x14ac:dyDescent="0.3">
      <c r="A82" s="51"/>
      <c r="B82" s="65"/>
      <c r="C82" s="18"/>
      <c r="D82" s="17">
        <v>0</v>
      </c>
      <c r="E82" s="17">
        <v>0</v>
      </c>
      <c r="F82" s="17"/>
      <c r="G82" s="17">
        <v>0</v>
      </c>
      <c r="H82" s="17">
        <v>0</v>
      </c>
      <c r="I82" s="17"/>
      <c r="J82" s="17"/>
      <c r="K82" s="44">
        <v>0</v>
      </c>
      <c r="L82" s="44">
        <v>0</v>
      </c>
      <c r="M82" s="47"/>
      <c r="N82" s="44"/>
      <c r="O82" s="44"/>
      <c r="P82" s="17"/>
    </row>
    <row r="83" spans="1:16" s="9" customFormat="1" ht="99.75" customHeight="1" x14ac:dyDescent="0.3">
      <c r="A83" s="51"/>
      <c r="B83" s="65"/>
      <c r="C83" s="18" t="s">
        <v>8</v>
      </c>
      <c r="D83" s="17">
        <f>E83+F83+G83+H83+J83+K83+L83+M83+N83+O83+P83</f>
        <v>31011.1</v>
      </c>
      <c r="E83" s="17">
        <v>0</v>
      </c>
      <c r="F83" s="17">
        <f t="shared" ref="F83" si="45">I83</f>
        <v>0</v>
      </c>
      <c r="G83" s="17">
        <v>0</v>
      </c>
      <c r="H83" s="17">
        <v>0</v>
      </c>
      <c r="I83" s="17">
        <f t="shared" ref="I83:J83" si="46">I90</f>
        <v>0</v>
      </c>
      <c r="J83" s="17">
        <f t="shared" si="46"/>
        <v>0</v>
      </c>
      <c r="K83" s="44">
        <v>3535.8</v>
      </c>
      <c r="L83" s="3">
        <v>1414.4</v>
      </c>
      <c r="M83" s="3">
        <v>5856.9</v>
      </c>
      <c r="N83" s="3">
        <v>10102</v>
      </c>
      <c r="O83" s="3">
        <v>5051</v>
      </c>
      <c r="P83" s="3">
        <v>5051</v>
      </c>
    </row>
    <row r="84" spans="1:16" s="9" customFormat="1" ht="30.75" customHeight="1" x14ac:dyDescent="0.3">
      <c r="A84" s="51" t="s">
        <v>52</v>
      </c>
      <c r="B84" s="65" t="s">
        <v>54</v>
      </c>
      <c r="C84" s="26" t="s">
        <v>0</v>
      </c>
      <c r="D84" s="25">
        <f>D87</f>
        <v>1485</v>
      </c>
      <c r="E84" s="25">
        <v>0</v>
      </c>
      <c r="F84" s="25">
        <v>0</v>
      </c>
      <c r="G84" s="25">
        <f>G87</f>
        <v>0</v>
      </c>
      <c r="H84" s="25">
        <f>H87</f>
        <v>0</v>
      </c>
      <c r="I84" s="25">
        <f t="shared" ref="I84:J84" si="47">I87</f>
        <v>0</v>
      </c>
      <c r="J84" s="25">
        <f t="shared" si="47"/>
        <v>0</v>
      </c>
      <c r="K84" s="44">
        <v>3535.8</v>
      </c>
      <c r="L84" s="44">
        <f>L87</f>
        <v>1485</v>
      </c>
      <c r="M84" s="47">
        <f t="shared" ref="M84:P84" si="48">M87</f>
        <v>0</v>
      </c>
      <c r="N84" s="44">
        <f t="shared" si="48"/>
        <v>0</v>
      </c>
      <c r="O84" s="44">
        <f t="shared" si="48"/>
        <v>0</v>
      </c>
      <c r="P84" s="25">
        <f t="shared" si="48"/>
        <v>0</v>
      </c>
    </row>
    <row r="85" spans="1:16" s="9" customFormat="1" ht="22.5" customHeight="1" x14ac:dyDescent="0.3">
      <c r="A85" s="51"/>
      <c r="B85" s="65"/>
      <c r="C85" s="26" t="s">
        <v>39</v>
      </c>
      <c r="D85" s="25"/>
      <c r="E85" s="25"/>
      <c r="F85" s="25"/>
      <c r="G85" s="25"/>
      <c r="H85" s="25"/>
      <c r="I85" s="25"/>
      <c r="J85" s="25"/>
      <c r="K85" s="44"/>
      <c r="L85" s="44"/>
      <c r="M85" s="47"/>
      <c r="N85" s="44"/>
      <c r="O85" s="44"/>
      <c r="P85" s="25"/>
    </row>
    <row r="86" spans="1:16" s="9" customFormat="1" ht="24.75" hidden="1" customHeight="1" x14ac:dyDescent="0.3">
      <c r="A86" s="51"/>
      <c r="B86" s="65"/>
      <c r="C86" s="26"/>
      <c r="D86" s="25">
        <v>0</v>
      </c>
      <c r="E86" s="25">
        <v>0</v>
      </c>
      <c r="F86" s="25"/>
      <c r="G86" s="25">
        <v>0</v>
      </c>
      <c r="H86" s="25">
        <v>0</v>
      </c>
      <c r="I86" s="25"/>
      <c r="J86" s="25"/>
      <c r="K86" s="44">
        <v>0</v>
      </c>
      <c r="L86" s="44">
        <v>0</v>
      </c>
      <c r="M86" s="47"/>
      <c r="N86" s="44"/>
      <c r="O86" s="44"/>
      <c r="P86" s="25"/>
    </row>
    <row r="87" spans="1:16" s="9" customFormat="1" ht="80.25" customHeight="1" x14ac:dyDescent="0.3">
      <c r="A87" s="51"/>
      <c r="B87" s="65"/>
      <c r="C87" s="26" t="s">
        <v>8</v>
      </c>
      <c r="D87" s="25">
        <f>E87+F87+G87+H87+J87+K87+L87+M87+N87+O87+P87</f>
        <v>1485</v>
      </c>
      <c r="E87" s="25">
        <v>0</v>
      </c>
      <c r="F87" s="25">
        <f t="shared" ref="F87" si="49">I87</f>
        <v>0</v>
      </c>
      <c r="G87" s="25">
        <v>0</v>
      </c>
      <c r="H87" s="25">
        <v>0</v>
      </c>
      <c r="I87" s="25">
        <f t="shared" ref="I87:J87" si="50">I94</f>
        <v>0</v>
      </c>
      <c r="J87" s="25">
        <f t="shared" si="50"/>
        <v>0</v>
      </c>
      <c r="K87" s="44">
        <v>0</v>
      </c>
      <c r="L87" s="3">
        <v>1485</v>
      </c>
      <c r="M87" s="3">
        <v>0</v>
      </c>
      <c r="N87" s="3">
        <v>0</v>
      </c>
      <c r="O87" s="3">
        <v>0</v>
      </c>
      <c r="P87" s="3">
        <v>0</v>
      </c>
    </row>
    <row r="88" spans="1:16" s="9" customFormat="1" ht="24.75" customHeight="1" x14ac:dyDescent="0.3">
      <c r="A88" s="61" t="s">
        <v>1</v>
      </c>
      <c r="B88" s="52" t="s">
        <v>42</v>
      </c>
      <c r="C88" s="18" t="s">
        <v>0</v>
      </c>
      <c r="D88" s="17">
        <f>D90+D91</f>
        <v>593802.88800000004</v>
      </c>
      <c r="E88" s="17">
        <f>E90</f>
        <v>79186.237999999998</v>
      </c>
      <c r="F88" s="17">
        <f t="shared" ref="F88:L88" si="51">F90</f>
        <v>146986</v>
      </c>
      <c r="G88" s="17">
        <f t="shared" si="51"/>
        <v>954</v>
      </c>
      <c r="H88" s="17">
        <f>H90+H91</f>
        <v>10165.5</v>
      </c>
      <c r="I88" s="17">
        <f t="shared" si="51"/>
        <v>0</v>
      </c>
      <c r="J88" s="17">
        <f>J91</f>
        <v>3600</v>
      </c>
      <c r="K88" s="44">
        <f t="shared" si="51"/>
        <v>197.7</v>
      </c>
      <c r="L88" s="44">
        <f t="shared" si="51"/>
        <v>80279.5</v>
      </c>
      <c r="M88" s="47">
        <f>M90</f>
        <v>7559</v>
      </c>
      <c r="N88" s="44">
        <f>N90</f>
        <v>7600</v>
      </c>
      <c r="O88" s="44">
        <f>O90</f>
        <v>7896</v>
      </c>
      <c r="P88" s="17">
        <f>P90</f>
        <v>249378.95</v>
      </c>
    </row>
    <row r="89" spans="1:16" s="9" customFormat="1" ht="14.25" customHeight="1" x14ac:dyDescent="0.3">
      <c r="A89" s="62"/>
      <c r="B89" s="53"/>
      <c r="C89" s="18" t="s">
        <v>39</v>
      </c>
      <c r="D89" s="17"/>
      <c r="E89" s="17"/>
      <c r="F89" s="17"/>
      <c r="G89" s="17"/>
      <c r="H89" s="17"/>
      <c r="I89" s="10"/>
      <c r="J89" s="17"/>
      <c r="K89" s="44"/>
      <c r="L89" s="44"/>
      <c r="M89" s="47"/>
      <c r="N89" s="44"/>
      <c r="O89" s="44"/>
      <c r="P89" s="17"/>
    </row>
    <row r="90" spans="1:16" s="9" customFormat="1" ht="19.5" customHeight="1" x14ac:dyDescent="0.3">
      <c r="A90" s="62"/>
      <c r="B90" s="53"/>
      <c r="C90" s="18" t="s">
        <v>9</v>
      </c>
      <c r="D90" s="17">
        <f>D94+D97+D101+D104</f>
        <v>580477.88800000004</v>
      </c>
      <c r="E90" s="17">
        <f t="shared" ref="E90:J90" si="52">E94+E97+E101</f>
        <v>79186.237999999998</v>
      </c>
      <c r="F90" s="17">
        <f t="shared" si="52"/>
        <v>146986</v>
      </c>
      <c r="G90" s="17">
        <f t="shared" si="52"/>
        <v>954</v>
      </c>
      <c r="H90" s="17">
        <f>H94</f>
        <v>440.5</v>
      </c>
      <c r="I90" s="17">
        <f t="shared" si="52"/>
        <v>0</v>
      </c>
      <c r="J90" s="17">
        <f t="shared" si="52"/>
        <v>0</v>
      </c>
      <c r="K90" s="44">
        <f>K101</f>
        <v>197.7</v>
      </c>
      <c r="L90" s="44">
        <f>L104+L95+L101+L92</f>
        <v>80279.5</v>
      </c>
      <c r="M90" s="47">
        <f t="shared" ref="M90:P90" si="53">M104+M95+M101+M92</f>
        <v>7559</v>
      </c>
      <c r="N90" s="44">
        <f t="shared" si="53"/>
        <v>7600</v>
      </c>
      <c r="O90" s="44">
        <f t="shared" si="53"/>
        <v>7896</v>
      </c>
      <c r="P90" s="31">
        <f t="shared" si="53"/>
        <v>249378.95</v>
      </c>
    </row>
    <row r="91" spans="1:16" s="9" customFormat="1" ht="33" customHeight="1" x14ac:dyDescent="0.3">
      <c r="A91" s="70"/>
      <c r="B91" s="54"/>
      <c r="C91" s="18" t="s">
        <v>32</v>
      </c>
      <c r="D91" s="17">
        <f>H91+J91</f>
        <v>13325</v>
      </c>
      <c r="E91" s="17">
        <v>0</v>
      </c>
      <c r="F91" s="17">
        <v>0</v>
      </c>
      <c r="G91" s="17">
        <v>0</v>
      </c>
      <c r="H91" s="17">
        <f>H105</f>
        <v>9725</v>
      </c>
      <c r="I91" s="17"/>
      <c r="J91" s="17">
        <f>J102</f>
        <v>3600</v>
      </c>
      <c r="K91" s="44">
        <v>0</v>
      </c>
      <c r="L91" s="44">
        <v>0</v>
      </c>
      <c r="M91" s="47">
        <v>0</v>
      </c>
      <c r="N91" s="44">
        <v>0</v>
      </c>
      <c r="O91" s="44">
        <v>0</v>
      </c>
      <c r="P91" s="17">
        <v>0</v>
      </c>
    </row>
    <row r="92" spans="1:16" s="9" customFormat="1" ht="21" customHeight="1" x14ac:dyDescent="0.3">
      <c r="A92" s="51" t="s">
        <v>23</v>
      </c>
      <c r="B92" s="50" t="s">
        <v>13</v>
      </c>
      <c r="C92" s="18" t="s">
        <v>0</v>
      </c>
      <c r="D92" s="17">
        <f>D94</f>
        <v>547225.85000000009</v>
      </c>
      <c r="E92" s="17">
        <f t="shared" ref="E92:P92" si="54">E94</f>
        <v>78742</v>
      </c>
      <c r="F92" s="17">
        <f t="shared" si="54"/>
        <v>146986</v>
      </c>
      <c r="G92" s="17">
        <f t="shared" si="54"/>
        <v>954</v>
      </c>
      <c r="H92" s="17">
        <f t="shared" si="54"/>
        <v>440.5</v>
      </c>
      <c r="I92" s="17">
        <f t="shared" si="54"/>
        <v>0</v>
      </c>
      <c r="J92" s="17">
        <f t="shared" si="54"/>
        <v>0</v>
      </c>
      <c r="K92" s="44">
        <f t="shared" si="54"/>
        <v>0</v>
      </c>
      <c r="L92" s="44">
        <f t="shared" si="54"/>
        <v>70724.399999999994</v>
      </c>
      <c r="M92" s="47">
        <f t="shared" si="54"/>
        <v>0</v>
      </c>
      <c r="N92" s="44">
        <f t="shared" si="54"/>
        <v>0</v>
      </c>
      <c r="O92" s="44">
        <f t="shared" si="54"/>
        <v>0</v>
      </c>
      <c r="P92" s="31">
        <f t="shared" si="54"/>
        <v>249378.95</v>
      </c>
    </row>
    <row r="93" spans="1:16" s="9" customFormat="1" ht="15.75" customHeight="1" x14ac:dyDescent="0.3">
      <c r="A93" s="51"/>
      <c r="B93" s="50"/>
      <c r="C93" s="18" t="s">
        <v>39</v>
      </c>
      <c r="D93" s="17"/>
      <c r="E93" s="17"/>
      <c r="F93" s="17"/>
      <c r="G93" s="17"/>
      <c r="H93" s="17"/>
      <c r="I93" s="17"/>
      <c r="J93" s="17"/>
      <c r="K93" s="44"/>
      <c r="L93" s="44"/>
      <c r="M93" s="47"/>
      <c r="N93" s="44"/>
      <c r="O93" s="44"/>
      <c r="P93" s="17"/>
    </row>
    <row r="94" spans="1:16" s="9" customFormat="1" ht="55.5" customHeight="1" x14ac:dyDescent="0.3">
      <c r="A94" s="51"/>
      <c r="B94" s="50"/>
      <c r="C94" s="18" t="s">
        <v>9</v>
      </c>
      <c r="D94" s="17">
        <f>E94+F94+G94+H94+J94+K94+L94+M94+N94+O94+P94</f>
        <v>547225.85000000009</v>
      </c>
      <c r="E94" s="17">
        <f>78742</f>
        <v>78742</v>
      </c>
      <c r="F94" s="17">
        <v>146986</v>
      </c>
      <c r="G94" s="17">
        <v>954</v>
      </c>
      <c r="H94" s="17">
        <v>440.5</v>
      </c>
      <c r="I94" s="17"/>
      <c r="J94" s="17">
        <v>0</v>
      </c>
      <c r="K94" s="44">
        <v>0</v>
      </c>
      <c r="L94" s="44">
        <v>70724.399999999994</v>
      </c>
      <c r="M94" s="47">
        <v>0</v>
      </c>
      <c r="N94" s="44">
        <v>0</v>
      </c>
      <c r="O94" s="44">
        <v>0</v>
      </c>
      <c r="P94" s="17">
        <v>249378.95</v>
      </c>
    </row>
    <row r="95" spans="1:16" s="9" customFormat="1" ht="23.25" customHeight="1" x14ac:dyDescent="0.3">
      <c r="A95" s="51" t="s">
        <v>24</v>
      </c>
      <c r="B95" s="71" t="s">
        <v>14</v>
      </c>
      <c r="C95" s="18" t="s">
        <v>0</v>
      </c>
      <c r="D95" s="17">
        <f>D97</f>
        <v>2062.1</v>
      </c>
      <c r="E95" s="17">
        <f t="shared" ref="E95:L95" si="55">E97</f>
        <v>0</v>
      </c>
      <c r="F95" s="17">
        <f t="shared" si="55"/>
        <v>0</v>
      </c>
      <c r="G95" s="17">
        <f t="shared" si="55"/>
        <v>0</v>
      </c>
      <c r="H95" s="17">
        <f t="shared" si="55"/>
        <v>0</v>
      </c>
      <c r="I95" s="17">
        <f t="shared" si="55"/>
        <v>0</v>
      </c>
      <c r="J95" s="17">
        <v>0</v>
      </c>
      <c r="K95" s="44">
        <v>0</v>
      </c>
      <c r="L95" s="44">
        <f t="shared" si="55"/>
        <v>2035.1</v>
      </c>
      <c r="M95" s="47">
        <f>M97</f>
        <v>27</v>
      </c>
      <c r="N95" s="44">
        <f t="shared" ref="N95:P95" si="56">N97</f>
        <v>0</v>
      </c>
      <c r="O95" s="44">
        <f t="shared" si="56"/>
        <v>0</v>
      </c>
      <c r="P95" s="31">
        <f t="shared" si="56"/>
        <v>0</v>
      </c>
    </row>
    <row r="96" spans="1:16" s="9" customFormat="1" ht="23.25" customHeight="1" x14ac:dyDescent="0.3">
      <c r="A96" s="51"/>
      <c r="B96" s="71"/>
      <c r="C96" s="18" t="s">
        <v>39</v>
      </c>
      <c r="D96" s="17"/>
      <c r="E96" s="17"/>
      <c r="F96" s="17"/>
      <c r="G96" s="17"/>
      <c r="H96" s="17"/>
      <c r="I96" s="17"/>
      <c r="J96" s="17"/>
      <c r="K96" s="44"/>
      <c r="L96" s="44"/>
      <c r="M96" s="47"/>
      <c r="N96" s="44"/>
      <c r="O96" s="44"/>
      <c r="P96" s="17"/>
    </row>
    <row r="97" spans="1:16" s="9" customFormat="1" ht="60" customHeight="1" x14ac:dyDescent="0.3">
      <c r="A97" s="51"/>
      <c r="B97" s="71"/>
      <c r="C97" s="18" t="s">
        <v>9</v>
      </c>
      <c r="D97" s="17">
        <f>M97+N97+O97+P97+L97</f>
        <v>2062.1</v>
      </c>
      <c r="E97" s="17">
        <v>0</v>
      </c>
      <c r="F97" s="17">
        <v>0</v>
      </c>
      <c r="G97" s="17">
        <v>0</v>
      </c>
      <c r="H97" s="17">
        <v>0</v>
      </c>
      <c r="I97" s="10"/>
      <c r="J97" s="17">
        <v>0</v>
      </c>
      <c r="K97" s="44">
        <v>0</v>
      </c>
      <c r="L97" s="44">
        <v>2035.1</v>
      </c>
      <c r="M97" s="47">
        <v>27</v>
      </c>
      <c r="N97" s="44">
        <v>0</v>
      </c>
      <c r="O97" s="44">
        <v>0</v>
      </c>
      <c r="P97" s="31">
        <v>0</v>
      </c>
    </row>
    <row r="98" spans="1:16" s="9" customFormat="1" ht="18.75" customHeight="1" x14ac:dyDescent="0.3">
      <c r="A98" s="52" t="s">
        <v>25</v>
      </c>
      <c r="B98" s="72" t="s">
        <v>36</v>
      </c>
      <c r="C98" s="77" t="s">
        <v>0</v>
      </c>
      <c r="D98" s="48">
        <f>D101</f>
        <v>31189.938000000002</v>
      </c>
      <c r="E98" s="48">
        <f t="shared" ref="E98:L98" si="57">E101</f>
        <v>444.238</v>
      </c>
      <c r="F98" s="48">
        <f t="shared" si="57"/>
        <v>0</v>
      </c>
      <c r="G98" s="48">
        <f t="shared" si="57"/>
        <v>0</v>
      </c>
      <c r="H98" s="48">
        <f t="shared" si="57"/>
        <v>0</v>
      </c>
      <c r="I98" s="48">
        <f t="shared" si="57"/>
        <v>0</v>
      </c>
      <c r="J98" s="48">
        <f t="shared" si="57"/>
        <v>0</v>
      </c>
      <c r="K98" s="48">
        <f t="shared" si="57"/>
        <v>197.7</v>
      </c>
      <c r="L98" s="48">
        <f t="shared" si="57"/>
        <v>7520</v>
      </c>
      <c r="M98" s="48">
        <v>7528</v>
      </c>
      <c r="N98" s="48">
        <f t="shared" ref="N98:P98" si="58">N101</f>
        <v>7600</v>
      </c>
      <c r="O98" s="48">
        <f t="shared" si="58"/>
        <v>7896</v>
      </c>
      <c r="P98" s="48">
        <f t="shared" si="58"/>
        <v>0</v>
      </c>
    </row>
    <row r="99" spans="1:16" s="9" customFormat="1" ht="6.75" customHeight="1" x14ac:dyDescent="0.3">
      <c r="A99" s="53"/>
      <c r="B99" s="73"/>
      <c r="C99" s="77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</row>
    <row r="100" spans="1:16" s="9" customFormat="1" x14ac:dyDescent="0.3">
      <c r="A100" s="53"/>
      <c r="B100" s="73"/>
      <c r="C100" s="18" t="s">
        <v>39</v>
      </c>
      <c r="D100" s="17"/>
      <c r="E100" s="17"/>
      <c r="F100" s="17"/>
      <c r="G100" s="17"/>
      <c r="H100" s="17"/>
      <c r="I100" s="17"/>
      <c r="J100" s="17"/>
      <c r="K100" s="44"/>
      <c r="L100" s="44"/>
      <c r="M100" s="47"/>
      <c r="N100" s="44"/>
      <c r="O100" s="44"/>
      <c r="P100" s="17"/>
    </row>
    <row r="101" spans="1:16" s="9" customFormat="1" ht="36" customHeight="1" x14ac:dyDescent="0.3">
      <c r="A101" s="54"/>
      <c r="B101" s="74"/>
      <c r="C101" s="18" t="s">
        <v>9</v>
      </c>
      <c r="D101" s="17">
        <f>E101+F101+G101+H101+J101+K101+L101+M101+N101+O101+P101</f>
        <v>31189.938000000002</v>
      </c>
      <c r="E101" s="17">
        <v>444.238</v>
      </c>
      <c r="F101" s="17">
        <v>0</v>
      </c>
      <c r="G101" s="17">
        <v>0</v>
      </c>
      <c r="H101" s="17">
        <v>0</v>
      </c>
      <c r="I101" s="17"/>
      <c r="J101" s="17">
        <v>0</v>
      </c>
      <c r="K101" s="44">
        <v>197.7</v>
      </c>
      <c r="L101" s="44">
        <v>7520</v>
      </c>
      <c r="M101" s="47">
        <v>7532</v>
      </c>
      <c r="N101" s="44">
        <v>7600</v>
      </c>
      <c r="O101" s="44">
        <v>7896</v>
      </c>
      <c r="P101" s="17">
        <f t="shared" ref="P101" si="59">P105</f>
        <v>0</v>
      </c>
    </row>
    <row r="102" spans="1:16" s="9" customFormat="1" ht="23.25" customHeight="1" x14ac:dyDescent="0.3">
      <c r="A102" s="51" t="s">
        <v>46</v>
      </c>
      <c r="B102" s="71" t="s">
        <v>47</v>
      </c>
      <c r="C102" s="18" t="s">
        <v>0</v>
      </c>
      <c r="D102" s="17">
        <f>D105+D104</f>
        <v>13325</v>
      </c>
      <c r="E102" s="17">
        <f t="shared" ref="E102:I102" si="60">E105</f>
        <v>0</v>
      </c>
      <c r="F102" s="17">
        <f t="shared" si="60"/>
        <v>0</v>
      </c>
      <c r="G102" s="17">
        <f t="shared" si="60"/>
        <v>0</v>
      </c>
      <c r="H102" s="17">
        <f t="shared" si="60"/>
        <v>9725</v>
      </c>
      <c r="I102" s="17">
        <f t="shared" si="60"/>
        <v>0</v>
      </c>
      <c r="J102" s="17">
        <v>3600</v>
      </c>
      <c r="K102" s="44">
        <f>K104</f>
        <v>0</v>
      </c>
      <c r="L102" s="44">
        <f>L104</f>
        <v>0</v>
      </c>
      <c r="M102" s="47">
        <f t="shared" ref="M102" si="61">M106</f>
        <v>0</v>
      </c>
      <c r="N102" s="44">
        <f t="shared" ref="N102:P102" si="62">N106</f>
        <v>0</v>
      </c>
      <c r="O102" s="44">
        <f t="shared" si="62"/>
        <v>0</v>
      </c>
      <c r="P102" s="17">
        <f t="shared" si="62"/>
        <v>0</v>
      </c>
    </row>
    <row r="103" spans="1:16" s="9" customFormat="1" ht="23.25" customHeight="1" x14ac:dyDescent="0.3">
      <c r="A103" s="51"/>
      <c r="B103" s="71"/>
      <c r="C103" s="18" t="s">
        <v>39</v>
      </c>
      <c r="D103" s="17"/>
      <c r="E103" s="17"/>
      <c r="F103" s="17"/>
      <c r="G103" s="17"/>
      <c r="H103" s="17"/>
      <c r="I103" s="17"/>
      <c r="J103" s="17"/>
      <c r="K103" s="44"/>
      <c r="L103" s="44"/>
      <c r="M103" s="47"/>
      <c r="N103" s="44"/>
      <c r="O103" s="44"/>
      <c r="P103" s="17"/>
    </row>
    <row r="104" spans="1:16" s="9" customFormat="1" ht="23.25" customHeight="1" x14ac:dyDescent="0.3">
      <c r="A104" s="51"/>
      <c r="B104" s="71"/>
      <c r="C104" s="23" t="s">
        <v>9</v>
      </c>
      <c r="D104" s="22">
        <f>K104+L104</f>
        <v>0</v>
      </c>
      <c r="E104" s="24">
        <f t="shared" ref="E104:P104" si="63">L104+M104</f>
        <v>0</v>
      </c>
      <c r="F104" s="24">
        <f t="shared" si="63"/>
        <v>0</v>
      </c>
      <c r="G104" s="24">
        <f t="shared" si="63"/>
        <v>0</v>
      </c>
      <c r="H104" s="24">
        <f t="shared" si="63"/>
        <v>0</v>
      </c>
      <c r="I104" s="24">
        <f t="shared" si="63"/>
        <v>0</v>
      </c>
      <c r="J104" s="24">
        <f t="shared" si="63"/>
        <v>0</v>
      </c>
      <c r="K104" s="44">
        <f t="shared" si="63"/>
        <v>0</v>
      </c>
      <c r="L104" s="44">
        <f t="shared" si="63"/>
        <v>0</v>
      </c>
      <c r="M104" s="47">
        <f t="shared" si="63"/>
        <v>0</v>
      </c>
      <c r="N104" s="44">
        <f t="shared" si="63"/>
        <v>0</v>
      </c>
      <c r="O104" s="44">
        <f t="shared" si="63"/>
        <v>0</v>
      </c>
      <c r="P104" s="24">
        <f t="shared" si="63"/>
        <v>0</v>
      </c>
    </row>
    <row r="105" spans="1:16" s="9" customFormat="1" ht="34.5" customHeight="1" x14ac:dyDescent="0.3">
      <c r="A105" s="51"/>
      <c r="B105" s="71"/>
      <c r="C105" s="18" t="s">
        <v>32</v>
      </c>
      <c r="D105" s="17">
        <f>E105+F105+G105+H105+J105+K105+L105</f>
        <v>13325</v>
      </c>
      <c r="E105" s="17">
        <v>0</v>
      </c>
      <c r="F105" s="17">
        <v>0</v>
      </c>
      <c r="G105" s="17">
        <v>0</v>
      </c>
      <c r="H105" s="17">
        <v>9725</v>
      </c>
      <c r="I105" s="10"/>
      <c r="J105" s="17">
        <v>3600</v>
      </c>
      <c r="K105" s="44">
        <v>0</v>
      </c>
      <c r="L105" s="44">
        <v>0</v>
      </c>
      <c r="M105" s="47">
        <v>0</v>
      </c>
      <c r="N105" s="44">
        <v>0</v>
      </c>
      <c r="O105" s="44">
        <v>0</v>
      </c>
      <c r="P105" s="17">
        <v>0</v>
      </c>
    </row>
    <row r="106" spans="1:16" s="9" customFormat="1" ht="23.25" customHeight="1" x14ac:dyDescent="0.3">
      <c r="A106" s="51" t="s">
        <v>3</v>
      </c>
      <c r="B106" s="51" t="s">
        <v>43</v>
      </c>
      <c r="C106" s="18" t="s">
        <v>0</v>
      </c>
      <c r="D106" s="17">
        <f>D109+D110+D111+D112+D113+D114+D108</f>
        <v>160008.13</v>
      </c>
      <c r="E106" s="17">
        <f>E109+E110+E111+E112+E113+E114+E108</f>
        <v>26613.730000000003</v>
      </c>
      <c r="F106" s="17">
        <f t="shared" ref="F106:P106" si="64">F109+F110+F111+F112+F113+F114</f>
        <v>21095.200000000001</v>
      </c>
      <c r="G106" s="17">
        <f t="shared" si="64"/>
        <v>110922.1</v>
      </c>
      <c r="H106" s="17">
        <f t="shared" si="64"/>
        <v>88.1</v>
      </c>
      <c r="I106" s="17">
        <f t="shared" si="64"/>
        <v>0</v>
      </c>
      <c r="J106" s="17">
        <f t="shared" si="64"/>
        <v>1100</v>
      </c>
      <c r="K106" s="44">
        <f t="shared" si="64"/>
        <v>0</v>
      </c>
      <c r="L106" s="44">
        <f t="shared" si="64"/>
        <v>189</v>
      </c>
      <c r="M106" s="47">
        <f t="shared" si="64"/>
        <v>0</v>
      </c>
      <c r="N106" s="44">
        <f t="shared" si="64"/>
        <v>0</v>
      </c>
      <c r="O106" s="44">
        <f t="shared" si="64"/>
        <v>0</v>
      </c>
      <c r="P106" s="17">
        <f t="shared" si="64"/>
        <v>0</v>
      </c>
    </row>
    <row r="107" spans="1:16" s="9" customFormat="1" x14ac:dyDescent="0.3">
      <c r="A107" s="51"/>
      <c r="B107" s="51"/>
      <c r="C107" s="18" t="s">
        <v>39</v>
      </c>
      <c r="D107" s="17"/>
      <c r="E107" s="17"/>
      <c r="F107" s="17"/>
      <c r="G107" s="17"/>
      <c r="H107" s="17"/>
      <c r="I107" s="10"/>
      <c r="J107" s="17"/>
      <c r="K107" s="44"/>
      <c r="L107" s="44"/>
      <c r="M107" s="47"/>
      <c r="N107" s="44"/>
      <c r="O107" s="44"/>
      <c r="P107" s="17"/>
    </row>
    <row r="108" spans="1:16" s="9" customFormat="1" ht="21.75" customHeight="1" x14ac:dyDescent="0.3">
      <c r="A108" s="51"/>
      <c r="B108" s="51"/>
      <c r="C108" s="18" t="s">
        <v>8</v>
      </c>
      <c r="D108" s="17">
        <f>E108</f>
        <v>6102</v>
      </c>
      <c r="E108" s="17">
        <v>6102</v>
      </c>
      <c r="F108" s="17">
        <v>0</v>
      </c>
      <c r="G108" s="17">
        <v>0</v>
      </c>
      <c r="H108" s="17">
        <v>0</v>
      </c>
      <c r="I108" s="17"/>
      <c r="J108" s="17">
        <v>0</v>
      </c>
      <c r="K108" s="44">
        <v>0</v>
      </c>
      <c r="L108" s="44">
        <v>0</v>
      </c>
      <c r="M108" s="47">
        <v>0</v>
      </c>
      <c r="N108" s="44">
        <v>0</v>
      </c>
      <c r="O108" s="44">
        <v>0</v>
      </c>
      <c r="P108" s="17">
        <v>0</v>
      </c>
    </row>
    <row r="109" spans="1:16" s="9" customFormat="1" ht="32.25" customHeight="1" x14ac:dyDescent="0.3">
      <c r="A109" s="51"/>
      <c r="B109" s="51"/>
      <c r="C109" s="18" t="s">
        <v>26</v>
      </c>
      <c r="D109" s="17">
        <f>E109+F109+G109+H109+J109+K109+L109</f>
        <v>21264.690000000002</v>
      </c>
      <c r="E109" s="17">
        <f>563.49+1107</f>
        <v>1670.49</v>
      </c>
      <c r="F109" s="17">
        <v>500</v>
      </c>
      <c r="G109" s="17">
        <v>19094.2</v>
      </c>
      <c r="H109" s="17">
        <v>0</v>
      </c>
      <c r="I109" s="17"/>
      <c r="J109" s="17">
        <v>0</v>
      </c>
      <c r="K109" s="44">
        <v>0</v>
      </c>
      <c r="L109" s="44">
        <v>0</v>
      </c>
      <c r="M109" s="47">
        <v>0</v>
      </c>
      <c r="N109" s="44">
        <v>0</v>
      </c>
      <c r="O109" s="44">
        <v>0</v>
      </c>
      <c r="P109" s="17">
        <v>0</v>
      </c>
    </row>
    <row r="110" spans="1:16" s="9" customFormat="1" ht="21.75" customHeight="1" x14ac:dyDescent="0.3">
      <c r="A110" s="51"/>
      <c r="B110" s="51"/>
      <c r="C110" s="18" t="s">
        <v>27</v>
      </c>
      <c r="D110" s="17">
        <f t="shared" ref="D110:D114" si="65">E110+F110+G110+H110+J110+K110+L110</f>
        <v>36047.58</v>
      </c>
      <c r="E110" s="17">
        <f>855.28+8658</f>
        <v>9513.2800000000007</v>
      </c>
      <c r="F110" s="17">
        <v>3325</v>
      </c>
      <c r="G110" s="17">
        <v>21935.7</v>
      </c>
      <c r="H110" s="17">
        <v>88.1</v>
      </c>
      <c r="I110" s="17"/>
      <c r="J110" s="17">
        <v>1100</v>
      </c>
      <c r="K110" s="44">
        <v>0</v>
      </c>
      <c r="L110" s="44">
        <v>85.5</v>
      </c>
      <c r="M110" s="47">
        <v>0</v>
      </c>
      <c r="N110" s="44">
        <v>0</v>
      </c>
      <c r="O110" s="44">
        <v>0</v>
      </c>
      <c r="P110" s="17">
        <v>0</v>
      </c>
    </row>
    <row r="111" spans="1:16" s="9" customFormat="1" ht="22.5" customHeight="1" x14ac:dyDescent="0.3">
      <c r="A111" s="51"/>
      <c r="B111" s="51"/>
      <c r="C111" s="18" t="s">
        <v>28</v>
      </c>
      <c r="D111" s="17">
        <f t="shared" si="65"/>
        <v>24065.920000000002</v>
      </c>
      <c r="E111" s="17">
        <f>440.72+2874</f>
        <v>3314.7200000000003</v>
      </c>
      <c r="F111" s="17">
        <v>1473</v>
      </c>
      <c r="G111" s="17">
        <v>19248.2</v>
      </c>
      <c r="H111" s="17">
        <v>0</v>
      </c>
      <c r="I111" s="17"/>
      <c r="J111" s="17">
        <v>0</v>
      </c>
      <c r="K111" s="44">
        <v>0</v>
      </c>
      <c r="L111" s="44">
        <v>30</v>
      </c>
      <c r="M111" s="47">
        <v>0</v>
      </c>
      <c r="N111" s="44">
        <v>0</v>
      </c>
      <c r="O111" s="44">
        <v>0</v>
      </c>
      <c r="P111" s="17">
        <v>0</v>
      </c>
    </row>
    <row r="112" spans="1:16" s="9" customFormat="1" ht="23.25" customHeight="1" x14ac:dyDescent="0.3">
      <c r="A112" s="51"/>
      <c r="B112" s="51"/>
      <c r="C112" s="18" t="s">
        <v>31</v>
      </c>
      <c r="D112" s="17">
        <f t="shared" si="65"/>
        <v>22154.34</v>
      </c>
      <c r="E112" s="17">
        <f>348.34+1486</f>
        <v>1834.34</v>
      </c>
      <c r="F112" s="17">
        <v>500</v>
      </c>
      <c r="G112" s="17">
        <v>19746.5</v>
      </c>
      <c r="H112" s="17">
        <v>0</v>
      </c>
      <c r="I112" s="17"/>
      <c r="J112" s="17">
        <v>0</v>
      </c>
      <c r="K112" s="44">
        <v>0</v>
      </c>
      <c r="L112" s="44">
        <v>73.5</v>
      </c>
      <c r="M112" s="47">
        <v>0</v>
      </c>
      <c r="N112" s="44">
        <v>0</v>
      </c>
      <c r="O112" s="44">
        <v>0</v>
      </c>
      <c r="P112" s="17">
        <v>0</v>
      </c>
    </row>
    <row r="113" spans="1:16" s="9" customFormat="1" ht="27" customHeight="1" x14ac:dyDescent="0.3">
      <c r="A113" s="51"/>
      <c r="B113" s="51"/>
      <c r="C113" s="18" t="s">
        <v>29</v>
      </c>
      <c r="D113" s="17">
        <f t="shared" si="65"/>
        <v>28725.41</v>
      </c>
      <c r="E113" s="17">
        <f>581.41+2740</f>
        <v>3321.41</v>
      </c>
      <c r="F113" s="17">
        <v>2158.5</v>
      </c>
      <c r="G113" s="17">
        <v>23245.5</v>
      </c>
      <c r="H113" s="17">
        <v>0</v>
      </c>
      <c r="I113" s="17"/>
      <c r="J113" s="17">
        <v>0</v>
      </c>
      <c r="K113" s="44">
        <v>0</v>
      </c>
      <c r="L113" s="44">
        <v>0</v>
      </c>
      <c r="M113" s="47">
        <v>0</v>
      </c>
      <c r="N113" s="44">
        <v>0</v>
      </c>
      <c r="O113" s="44">
        <v>0</v>
      </c>
      <c r="P113" s="17">
        <v>0</v>
      </c>
    </row>
    <row r="114" spans="1:16" s="9" customFormat="1" ht="27.75" customHeight="1" x14ac:dyDescent="0.3">
      <c r="A114" s="51"/>
      <c r="B114" s="51"/>
      <c r="C114" s="18" t="s">
        <v>30</v>
      </c>
      <c r="D114" s="17">
        <f t="shared" si="65"/>
        <v>21648.190000000002</v>
      </c>
      <c r="E114" s="17">
        <v>857.49</v>
      </c>
      <c r="F114" s="17">
        <v>13138.7</v>
      </c>
      <c r="G114" s="17">
        <v>7652</v>
      </c>
      <c r="H114" s="17">
        <v>0</v>
      </c>
      <c r="I114" s="17"/>
      <c r="J114" s="17">
        <v>0</v>
      </c>
      <c r="K114" s="44">
        <v>0</v>
      </c>
      <c r="L114" s="44">
        <v>0</v>
      </c>
      <c r="M114" s="47">
        <v>0</v>
      </c>
      <c r="N114" s="44">
        <v>0</v>
      </c>
      <c r="O114" s="44">
        <v>0</v>
      </c>
      <c r="P114" s="17">
        <v>0</v>
      </c>
    </row>
    <row r="115" spans="1:16" s="9" customFormat="1" ht="21" customHeight="1" x14ac:dyDescent="0.3">
      <c r="A115" s="52" t="s">
        <v>49</v>
      </c>
      <c r="B115" s="52" t="s">
        <v>48</v>
      </c>
      <c r="C115" s="18" t="s">
        <v>0</v>
      </c>
      <c r="D115" s="17">
        <f>D117+D118</f>
        <v>1196.8</v>
      </c>
      <c r="E115" s="17">
        <v>0</v>
      </c>
      <c r="F115" s="17">
        <v>0</v>
      </c>
      <c r="G115" s="17">
        <v>0</v>
      </c>
      <c r="H115" s="17">
        <v>0</v>
      </c>
      <c r="I115" s="17" t="e">
        <f>I118+#REF!+#REF!+#REF!+#REF!+#REF!</f>
        <v>#REF!</v>
      </c>
      <c r="J115" s="17">
        <f>J117+J118</f>
        <v>55</v>
      </c>
      <c r="K115" s="44">
        <v>41</v>
      </c>
      <c r="L115" s="44">
        <f>L117</f>
        <v>272.8</v>
      </c>
      <c r="M115" s="47">
        <f t="shared" ref="M115:N115" si="66">M117</f>
        <v>276</v>
      </c>
      <c r="N115" s="44">
        <f t="shared" si="66"/>
        <v>276</v>
      </c>
      <c r="O115" s="44">
        <v>276</v>
      </c>
      <c r="P115" s="17">
        <v>0</v>
      </c>
    </row>
    <row r="116" spans="1:16" s="9" customFormat="1" ht="22.5" customHeight="1" x14ac:dyDescent="0.3">
      <c r="A116" s="53"/>
      <c r="B116" s="53"/>
      <c r="C116" s="18" t="s">
        <v>39</v>
      </c>
      <c r="D116" s="17"/>
      <c r="E116" s="17">
        <v>0</v>
      </c>
      <c r="F116" s="17">
        <v>0</v>
      </c>
      <c r="G116" s="17">
        <v>0</v>
      </c>
      <c r="H116" s="17">
        <v>0</v>
      </c>
      <c r="I116" s="10"/>
      <c r="J116" s="17">
        <v>0</v>
      </c>
      <c r="K116" s="44">
        <v>0</v>
      </c>
      <c r="L116" s="44">
        <v>0</v>
      </c>
      <c r="M116" s="47">
        <v>0</v>
      </c>
      <c r="N116" s="44">
        <v>0</v>
      </c>
      <c r="O116" s="44">
        <v>0</v>
      </c>
      <c r="P116" s="17">
        <v>0</v>
      </c>
    </row>
    <row r="117" spans="1:16" s="9" customFormat="1" ht="22.5" customHeight="1" x14ac:dyDescent="0.3">
      <c r="A117" s="53"/>
      <c r="B117" s="53"/>
      <c r="C117" s="18" t="s">
        <v>8</v>
      </c>
      <c r="D117" s="17">
        <f>J117+K117+L117+M117+N117+O117</f>
        <v>1168.3</v>
      </c>
      <c r="E117" s="17">
        <v>0</v>
      </c>
      <c r="F117" s="17">
        <v>0</v>
      </c>
      <c r="G117" s="17">
        <v>0</v>
      </c>
      <c r="H117" s="17">
        <v>0</v>
      </c>
      <c r="I117" s="17"/>
      <c r="J117" s="17">
        <v>26.5</v>
      </c>
      <c r="K117" s="44">
        <v>41</v>
      </c>
      <c r="L117" s="44">
        <v>272.8</v>
      </c>
      <c r="M117" s="47">
        <v>276</v>
      </c>
      <c r="N117" s="44">
        <v>276</v>
      </c>
      <c r="O117" s="44">
        <v>276</v>
      </c>
      <c r="P117" s="17">
        <v>0</v>
      </c>
    </row>
    <row r="118" spans="1:16" s="9" customFormat="1" ht="87.75" customHeight="1" x14ac:dyDescent="0.3">
      <c r="A118" s="54"/>
      <c r="B118" s="54"/>
      <c r="C118" s="18" t="s">
        <v>9</v>
      </c>
      <c r="D118" s="17">
        <f t="shared" ref="D118" si="67">J118</f>
        <v>28.5</v>
      </c>
      <c r="E118" s="17">
        <v>0</v>
      </c>
      <c r="F118" s="17">
        <v>0</v>
      </c>
      <c r="G118" s="17">
        <v>0</v>
      </c>
      <c r="H118" s="17">
        <v>0</v>
      </c>
      <c r="I118" s="17"/>
      <c r="J118" s="17">
        <v>28.5</v>
      </c>
      <c r="K118" s="44">
        <v>0</v>
      </c>
      <c r="L118" s="44">
        <v>0</v>
      </c>
      <c r="M118" s="47">
        <v>0</v>
      </c>
      <c r="N118" s="44">
        <v>0</v>
      </c>
      <c r="O118" s="44">
        <v>0</v>
      </c>
      <c r="P118" s="17">
        <v>0</v>
      </c>
    </row>
    <row r="119" spans="1:16" s="9" customFormat="1" ht="110.25" customHeight="1" x14ac:dyDescent="0.3">
      <c r="A119" s="28"/>
      <c r="B119" s="28"/>
      <c r="C119" s="29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</row>
    <row r="120" spans="1:16" s="32" customFormat="1" ht="29.25" customHeight="1" x14ac:dyDescent="0.35">
      <c r="A120" s="75" t="s">
        <v>56</v>
      </c>
      <c r="B120" s="75"/>
      <c r="C120" s="75"/>
      <c r="E120" s="33"/>
      <c r="F120" s="33"/>
      <c r="G120" s="33"/>
      <c r="H120" s="33"/>
      <c r="I120" s="33"/>
      <c r="J120" s="49"/>
      <c r="K120" s="49"/>
      <c r="L120" s="49"/>
      <c r="M120" s="49" t="s">
        <v>57</v>
      </c>
      <c r="N120" s="49"/>
      <c r="O120" s="49"/>
      <c r="P120" s="43"/>
    </row>
    <row r="121" spans="1:16" s="38" customFormat="1" ht="52.5" customHeight="1" x14ac:dyDescent="0.35">
      <c r="A121" s="34"/>
      <c r="B121" s="35"/>
      <c r="C121" s="36"/>
      <c r="D121" s="35"/>
      <c r="E121" s="37"/>
      <c r="F121" s="37"/>
      <c r="G121" s="37"/>
      <c r="H121" s="37"/>
      <c r="I121" s="37"/>
      <c r="J121" s="37"/>
      <c r="K121" s="37"/>
      <c r="L121" s="37"/>
    </row>
    <row r="122" spans="1:16" s="38" customFormat="1" ht="23.25" x14ac:dyDescent="0.35">
      <c r="A122" s="39"/>
      <c r="C122" s="39"/>
      <c r="E122" s="40"/>
      <c r="F122" s="40"/>
      <c r="G122" s="40"/>
      <c r="H122" s="40"/>
      <c r="I122" s="40"/>
      <c r="M122" s="41"/>
      <c r="N122" s="41"/>
      <c r="O122" s="41"/>
    </row>
    <row r="123" spans="1:16" s="38" customFormat="1" ht="23.25" x14ac:dyDescent="0.35">
      <c r="A123" s="39"/>
      <c r="C123" s="39"/>
      <c r="E123" s="40"/>
      <c r="F123" s="40"/>
      <c r="G123" s="40"/>
      <c r="H123" s="40"/>
      <c r="I123" s="40"/>
      <c r="M123" s="41"/>
      <c r="N123" s="41"/>
      <c r="O123" s="41"/>
    </row>
    <row r="124" spans="1:16" s="38" customFormat="1" ht="23.25" x14ac:dyDescent="0.35">
      <c r="A124" s="39"/>
      <c r="B124" s="42"/>
      <c r="C124" s="39"/>
      <c r="D124" s="76"/>
      <c r="E124" s="76"/>
      <c r="F124" s="76"/>
      <c r="G124" s="40"/>
      <c r="H124" s="40"/>
      <c r="I124" s="40"/>
      <c r="M124" s="41"/>
      <c r="N124" s="41"/>
      <c r="O124" s="41"/>
    </row>
    <row r="125" spans="1:16" s="38" customFormat="1" ht="23.25" x14ac:dyDescent="0.35">
      <c r="A125" s="39"/>
      <c r="B125" s="42"/>
      <c r="C125" s="39"/>
      <c r="E125" s="40"/>
      <c r="F125" s="40"/>
      <c r="G125" s="40"/>
      <c r="H125" s="40"/>
      <c r="I125" s="40"/>
      <c r="M125" s="41"/>
      <c r="N125" s="41"/>
      <c r="O125" s="41"/>
    </row>
    <row r="126" spans="1:16" s="38" customFormat="1" ht="23.25" x14ac:dyDescent="0.35">
      <c r="A126" s="39"/>
      <c r="B126" s="42"/>
      <c r="C126" s="39"/>
      <c r="E126" s="40"/>
      <c r="F126" s="40"/>
      <c r="G126" s="40"/>
      <c r="H126" s="40"/>
      <c r="I126" s="40"/>
      <c r="M126" s="41"/>
      <c r="N126" s="41"/>
      <c r="O126" s="41"/>
    </row>
    <row r="127" spans="1:16" s="38" customFormat="1" ht="37.5" customHeight="1" x14ac:dyDescent="0.35">
      <c r="A127" s="39"/>
      <c r="B127" s="42"/>
      <c r="C127" s="39"/>
      <c r="E127" s="40"/>
      <c r="F127" s="40"/>
      <c r="G127" s="40"/>
      <c r="H127" s="40"/>
      <c r="I127" s="40"/>
      <c r="M127" s="41"/>
      <c r="N127" s="41"/>
      <c r="O127" s="41"/>
    </row>
    <row r="128" spans="1:16" x14ac:dyDescent="0.3">
      <c r="B128" s="12"/>
      <c r="M128" s="16"/>
      <c r="N128" s="16"/>
      <c r="O128" s="16"/>
    </row>
    <row r="129" spans="2:15" x14ac:dyDescent="0.3">
      <c r="B129" s="12"/>
      <c r="M129" s="16"/>
      <c r="N129" s="16"/>
      <c r="O129" s="16"/>
    </row>
    <row r="130" spans="2:15" x14ac:dyDescent="0.3">
      <c r="B130" s="12"/>
      <c r="M130" s="16"/>
      <c r="N130" s="16"/>
      <c r="O130" s="16"/>
    </row>
    <row r="131" spans="2:15" x14ac:dyDescent="0.3">
      <c r="B131" s="12"/>
    </row>
    <row r="132" spans="2:15" x14ac:dyDescent="0.3">
      <c r="B132" s="12"/>
    </row>
  </sheetData>
  <mergeCells count="65">
    <mergeCell ref="A84:A87"/>
    <mergeCell ref="B84:B87"/>
    <mergeCell ref="J120:L120"/>
    <mergeCell ref="A51:A53"/>
    <mergeCell ref="A73:A75"/>
    <mergeCell ref="A80:A83"/>
    <mergeCell ref="B80:B83"/>
    <mergeCell ref="A95:A97"/>
    <mergeCell ref="B95:B97"/>
    <mergeCell ref="B51:B53"/>
    <mergeCell ref="I98:I99"/>
    <mergeCell ref="A64:A72"/>
    <mergeCell ref="A88:A91"/>
    <mergeCell ref="B88:B91"/>
    <mergeCell ref="A92:A94"/>
    <mergeCell ref="A106:A114"/>
    <mergeCell ref="D124:F124"/>
    <mergeCell ref="B106:B114"/>
    <mergeCell ref="E98:E99"/>
    <mergeCell ref="D98:D99"/>
    <mergeCell ref="B115:B118"/>
    <mergeCell ref="C98:C99"/>
    <mergeCell ref="A102:A105"/>
    <mergeCell ref="B102:B105"/>
    <mergeCell ref="B98:B101"/>
    <mergeCell ref="A115:A118"/>
    <mergeCell ref="A120:C120"/>
    <mergeCell ref="A5:A6"/>
    <mergeCell ref="B5:B6"/>
    <mergeCell ref="C5:C6"/>
    <mergeCell ref="B48:B50"/>
    <mergeCell ref="A48:A50"/>
    <mergeCell ref="B29:B38"/>
    <mergeCell ref="A7:A17"/>
    <mergeCell ref="A18:A28"/>
    <mergeCell ref="B18:B28"/>
    <mergeCell ref="A39:A47"/>
    <mergeCell ref="B39:B47"/>
    <mergeCell ref="A29:A38"/>
    <mergeCell ref="A76:A79"/>
    <mergeCell ref="A98:A101"/>
    <mergeCell ref="M2:P2"/>
    <mergeCell ref="M1:P1"/>
    <mergeCell ref="G1:L1"/>
    <mergeCell ref="B64:B72"/>
    <mergeCell ref="B7:B17"/>
    <mergeCell ref="G2:L2"/>
    <mergeCell ref="D5:P5"/>
    <mergeCell ref="A4:P4"/>
    <mergeCell ref="A54:A63"/>
    <mergeCell ref="B54:B63"/>
    <mergeCell ref="B73:B75"/>
    <mergeCell ref="B76:B79"/>
    <mergeCell ref="L98:L99"/>
    <mergeCell ref="F98:F99"/>
    <mergeCell ref="J98:J99"/>
    <mergeCell ref="K98:K99"/>
    <mergeCell ref="H98:H99"/>
    <mergeCell ref="B92:B94"/>
    <mergeCell ref="G98:G99"/>
    <mergeCell ref="M98:M99"/>
    <mergeCell ref="N98:N99"/>
    <mergeCell ref="O98:O99"/>
    <mergeCell ref="P98:P99"/>
    <mergeCell ref="M120:O120"/>
  </mergeCells>
  <pageMargins left="0.60703125000000002" right="0.25" top="1.2598425196850394" bottom="0.59055118110236227" header="0.15748031496062992" footer="0.43307086614173229"/>
  <pageSetup paperSize="9" scale="63" orientation="landscape" useFirstPageNumber="1" r:id="rId1"/>
  <headerFooter differentFirst="1">
    <oddHeader xml:space="preserve">&amp;C&amp;P
</oddHeader>
    <firstHeader xml:space="preserve">&amp;C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прил.2</vt:lpstr>
      <vt:lpstr>прил.2!Заголовки_для_печати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Архипова И.В.</cp:lastModifiedBy>
  <cp:lastPrinted>2021-02-09T11:40:19Z</cp:lastPrinted>
  <dcterms:created xsi:type="dcterms:W3CDTF">2005-05-11T09:34:44Z</dcterms:created>
  <dcterms:modified xsi:type="dcterms:W3CDTF">2021-10-18T08:07:43Z</dcterms:modified>
</cp:coreProperties>
</file>