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28710" windowHeight="14130"/>
  </bookViews>
  <sheets>
    <sheet name="Свод " sheetId="6" r:id="rId1"/>
  </sheets>
  <definedNames>
    <definedName name="_xlnm._FilterDatabase" localSheetId="0" hidden="1">'Свод '!$A$19:$K$19</definedName>
    <definedName name="_xlnm.Print_Titles" localSheetId="0">'Свод '!$19:$19</definedName>
    <definedName name="_xlnm.Print_Area" localSheetId="0">'Свод '!$A$1:$N$87</definedName>
  </definedNames>
  <calcPr calcId="145621"/>
</workbook>
</file>

<file path=xl/calcChain.xml><?xml version="1.0" encoding="utf-8"?>
<calcChain xmlns="http://schemas.openxmlformats.org/spreadsheetml/2006/main">
  <c r="I97" i="6" l="1"/>
  <c r="P64" i="6" l="1"/>
  <c r="O64" i="6" l="1"/>
  <c r="O65" i="6" s="1"/>
  <c r="O34" i="6" l="1"/>
  <c r="P33" i="6"/>
  <c r="P34" i="6" s="1"/>
  <c r="P38" i="6" l="1"/>
  <c r="O38" i="6"/>
  <c r="P56" i="6" l="1"/>
  <c r="O56" i="6"/>
  <c r="P48" i="6"/>
  <c r="O48" i="6"/>
  <c r="O33" i="6"/>
  <c r="P26" i="6"/>
  <c r="O26" i="6"/>
  <c r="E52" i="6" l="1"/>
  <c r="F52" i="6"/>
  <c r="G52" i="6"/>
  <c r="H52" i="6"/>
  <c r="I52" i="6"/>
  <c r="J52" i="6"/>
  <c r="K52" i="6"/>
  <c r="L52" i="6"/>
  <c r="M52" i="6"/>
  <c r="N52" i="6"/>
  <c r="E33" i="6"/>
  <c r="F33" i="6"/>
  <c r="G33" i="6"/>
  <c r="I33" i="6"/>
  <c r="J33" i="6"/>
  <c r="L33" i="6"/>
  <c r="M33" i="6"/>
  <c r="N33" i="6"/>
  <c r="D27" i="6"/>
  <c r="E27" i="6"/>
  <c r="F27" i="6"/>
  <c r="G27" i="6"/>
  <c r="I27" i="6"/>
  <c r="J27" i="6"/>
  <c r="K27" i="6"/>
  <c r="L27" i="6"/>
  <c r="M27" i="6"/>
  <c r="N27" i="6"/>
  <c r="D22" i="6"/>
  <c r="H59" i="6"/>
  <c r="D59" i="6"/>
  <c r="D54" i="6"/>
  <c r="C54" i="6" s="1"/>
  <c r="H54" i="6"/>
  <c r="C51" i="6"/>
  <c r="C42" i="6"/>
  <c r="C59" i="6" l="1"/>
  <c r="C63" i="6" s="1"/>
  <c r="C107" i="6" s="1"/>
  <c r="D63" i="6"/>
  <c r="E63" i="6"/>
  <c r="F63" i="6"/>
  <c r="G63" i="6"/>
  <c r="H63" i="6"/>
  <c r="I63" i="6"/>
  <c r="J63" i="6"/>
  <c r="K63" i="6"/>
  <c r="L63" i="6"/>
  <c r="M63" i="6"/>
  <c r="N63" i="6"/>
  <c r="D57" i="6"/>
  <c r="E57" i="6"/>
  <c r="F57" i="6"/>
  <c r="G57" i="6"/>
  <c r="H57" i="6"/>
  <c r="I57" i="6"/>
  <c r="J57" i="6"/>
  <c r="K57" i="6"/>
  <c r="L57" i="6"/>
  <c r="M57" i="6"/>
  <c r="N57" i="6"/>
  <c r="C57" i="6"/>
  <c r="D69" i="6" l="1"/>
  <c r="E69" i="6"/>
  <c r="F69" i="6"/>
  <c r="G69" i="6"/>
  <c r="H69" i="6"/>
  <c r="H84" i="6" s="1"/>
  <c r="I69" i="6"/>
  <c r="I84" i="6" s="1"/>
  <c r="J69" i="6"/>
  <c r="K69" i="6"/>
  <c r="L69" i="6"/>
  <c r="M69" i="6"/>
  <c r="M84" i="6" s="1"/>
  <c r="N69" i="6"/>
  <c r="C69" i="6"/>
  <c r="D78" i="6"/>
  <c r="E78" i="6"/>
  <c r="F78" i="6"/>
  <c r="F84" i="6" s="1"/>
  <c r="G78" i="6"/>
  <c r="H78" i="6"/>
  <c r="I78" i="6"/>
  <c r="J78" i="6"/>
  <c r="J84" i="6" s="1"/>
  <c r="K78" i="6"/>
  <c r="L78" i="6"/>
  <c r="M78" i="6"/>
  <c r="N78" i="6"/>
  <c r="C78" i="6"/>
  <c r="D84" i="6"/>
  <c r="E84" i="6"/>
  <c r="G84" i="6"/>
  <c r="K84" i="6"/>
  <c r="L84" i="6"/>
  <c r="E73" i="6"/>
  <c r="F73" i="6"/>
  <c r="G73" i="6"/>
  <c r="I73" i="6"/>
  <c r="J73" i="6"/>
  <c r="L73" i="6"/>
  <c r="M73" i="6"/>
  <c r="N73" i="6"/>
  <c r="D72" i="6"/>
  <c r="H72" i="6"/>
  <c r="K72" i="6"/>
  <c r="C72" i="6" l="1"/>
  <c r="K51" i="6" l="1"/>
  <c r="H51" i="6"/>
  <c r="D51" i="6"/>
  <c r="K68" i="6"/>
  <c r="H68" i="6"/>
  <c r="D68" i="6"/>
  <c r="K42" i="6"/>
  <c r="H42" i="6"/>
  <c r="E43" i="6"/>
  <c r="E64" i="6" s="1"/>
  <c r="F43" i="6"/>
  <c r="F64" i="6" s="1"/>
  <c r="G43" i="6"/>
  <c r="G64" i="6" s="1"/>
  <c r="I43" i="6"/>
  <c r="I64" i="6" s="1"/>
  <c r="J43" i="6"/>
  <c r="J64" i="6" s="1"/>
  <c r="L43" i="6"/>
  <c r="L64" i="6" s="1"/>
  <c r="M43" i="6"/>
  <c r="M64" i="6" s="1"/>
  <c r="N43" i="6"/>
  <c r="N64" i="6" s="1"/>
  <c r="D42" i="6"/>
  <c r="O67" i="6" l="1"/>
  <c r="C68" i="6"/>
  <c r="E83" i="6" l="1"/>
  <c r="F83" i="6"/>
  <c r="G83" i="6"/>
  <c r="I83" i="6"/>
  <c r="J83" i="6"/>
  <c r="N83" i="6"/>
  <c r="N84" i="6" s="1"/>
  <c r="H81" i="6"/>
  <c r="H82" i="6"/>
  <c r="H80" i="6"/>
  <c r="H76" i="6"/>
  <c r="H77" i="6"/>
  <c r="H75" i="6"/>
  <c r="H71" i="6"/>
  <c r="H73" i="6" s="1"/>
  <c r="H67" i="6"/>
  <c r="H45" i="6"/>
  <c r="H35" i="6"/>
  <c r="H43" i="6" s="1"/>
  <c r="H29" i="6"/>
  <c r="H33" i="6" l="1"/>
  <c r="H83" i="6"/>
  <c r="F85" i="6"/>
  <c r="E85" i="6"/>
  <c r="J85" i="6"/>
  <c r="I85" i="6"/>
  <c r="J90" i="6" l="1"/>
  <c r="D117" i="6"/>
  <c r="I90" i="6"/>
  <c r="C117" i="6"/>
  <c r="H22" i="6"/>
  <c r="H27" i="6" l="1"/>
  <c r="C22" i="6"/>
  <c r="C27" i="6" l="1"/>
  <c r="C102" i="6" s="1"/>
  <c r="H64" i="6"/>
  <c r="H85" i="6" s="1"/>
  <c r="H90" i="6"/>
  <c r="K77" i="6"/>
  <c r="K76" i="6" l="1"/>
  <c r="K22" i="6" l="1"/>
  <c r="D76" i="6" l="1"/>
  <c r="C76" i="6" s="1"/>
  <c r="D77" i="6"/>
  <c r="C77" i="6" s="1"/>
  <c r="N85" i="6" l="1"/>
  <c r="N90" i="6" s="1"/>
  <c r="L82" i="6"/>
  <c r="L83" i="6" s="1"/>
  <c r="M82" i="6"/>
  <c r="M83" i="6" s="1"/>
  <c r="K67" i="6"/>
  <c r="D67" i="6"/>
  <c r="C67" i="6" l="1"/>
  <c r="K81" i="6"/>
  <c r="K82" i="6"/>
  <c r="K80" i="6"/>
  <c r="K75" i="6"/>
  <c r="K71" i="6"/>
  <c r="K73" i="6" s="1"/>
  <c r="K59" i="6"/>
  <c r="K54" i="6"/>
  <c r="K45" i="6"/>
  <c r="K35" i="6"/>
  <c r="K43" i="6" s="1"/>
  <c r="K29" i="6"/>
  <c r="K33" i="6" s="1"/>
  <c r="L85" i="6"/>
  <c r="K64" i="6" l="1"/>
  <c r="K85" i="6"/>
  <c r="M85" i="6"/>
  <c r="K83" i="6"/>
  <c r="L90" i="6"/>
  <c r="E102" i="6" l="1"/>
  <c r="M90" i="6"/>
  <c r="K90" i="6"/>
  <c r="G59" i="6" l="1"/>
  <c r="G85" i="6" s="1"/>
  <c r="D82" i="6" l="1"/>
  <c r="C82" i="6" s="1"/>
  <c r="D71" i="6" l="1"/>
  <c r="D81" i="6"/>
  <c r="C81" i="6" s="1"/>
  <c r="D73" i="6" l="1"/>
  <c r="C71" i="6"/>
  <c r="C73" i="6" s="1"/>
  <c r="D80" i="6"/>
  <c r="D75" i="6"/>
  <c r="D45" i="6"/>
  <c r="D35" i="6"/>
  <c r="C35" i="6" s="1"/>
  <c r="D29" i="6"/>
  <c r="D33" i="6" l="1"/>
  <c r="C29" i="6"/>
  <c r="C33" i="6" s="1"/>
  <c r="C103" i="6" s="1"/>
  <c r="E103" i="6" s="1"/>
  <c r="C45" i="6"/>
  <c r="C52" i="6" s="1"/>
  <c r="D52" i="6"/>
  <c r="C75" i="6"/>
  <c r="D83" i="6"/>
  <c r="C80" i="6"/>
  <c r="C83" i="6" s="1"/>
  <c r="D43" i="6"/>
  <c r="C43" i="6"/>
  <c r="C104" i="6" s="1"/>
  <c r="E104" i="6" s="1"/>
  <c r="C108" i="6" l="1"/>
  <c r="E108" i="6" s="1"/>
  <c r="C84" i="6"/>
  <c r="D64" i="6"/>
  <c r="C105" i="6"/>
  <c r="C64" i="6"/>
  <c r="G90" i="6"/>
  <c r="D85" i="6" l="1"/>
  <c r="D90" i="6" s="1"/>
  <c r="C120" i="6"/>
  <c r="E107" i="6"/>
  <c r="D92" i="6" l="1"/>
  <c r="C106" i="6"/>
  <c r="E106" i="6" s="1"/>
  <c r="E105" i="6" l="1"/>
  <c r="C109" i="6" l="1"/>
  <c r="E90" i="6"/>
  <c r="F90" i="6"/>
  <c r="B19" i="6"/>
  <c r="C19" i="6" s="1"/>
  <c r="D19" i="6" s="1"/>
  <c r="E19" i="6" s="1"/>
  <c r="F19" i="6" s="1"/>
  <c r="C85" i="6" l="1"/>
  <c r="C90" i="6" s="1"/>
</calcChain>
</file>

<file path=xl/sharedStrings.xml><?xml version="1.0" encoding="utf-8"?>
<sst xmlns="http://schemas.openxmlformats.org/spreadsheetml/2006/main" count="108" uniqueCount="92">
  <si>
    <t>Благоустройство 0503</t>
  </si>
  <si>
    <t>городского округа город Воронеж</t>
  </si>
  <si>
    <t xml:space="preserve">в рамках муниципальной программы городского округа город Воронеж </t>
  </si>
  <si>
    <t>УТВЕРЖДЕНО</t>
  </si>
  <si>
    <t>распоряжением администрации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</si>
  <si>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</si>
  <si>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</si>
  <si>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</si>
  <si>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</si>
  <si>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</si>
  <si>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</si>
  <si>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</si>
  <si>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</si>
  <si>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</si>
  <si>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</si>
  <si>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</si>
  <si>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</si>
  <si>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Выполнение работ по благоустройству дворовых территорий</t>
  </si>
  <si>
    <t>Выполнение работ по благоустройству общественных территорий</t>
  </si>
  <si>
    <t>Управление строительной политики</t>
  </si>
  <si>
    <t>Всего по городскому округу город Воронеж</t>
  </si>
  <si>
    <t>«Формирование современной городской среды на территории городского округа город Воронеж на 2018–2024 годы»</t>
  </si>
  <si>
    <t>Общая  стоимость,  руб.</t>
  </si>
  <si>
    <t>№ п/п</t>
  </si>
  <si>
    <t>Наименование объектов, работ и затрат</t>
  </si>
  <si>
    <t>Итого по управлению строительной политики</t>
  </si>
  <si>
    <t>Итого по благоустройству общественных территорий</t>
  </si>
  <si>
    <t>Итого по благоустройству дворовых территорий</t>
  </si>
  <si>
    <t>Итого по Центральному району</t>
  </si>
  <si>
    <t>средства городского округа</t>
  </si>
  <si>
    <t>средства федерального и областного бюджетов</t>
  </si>
  <si>
    <t>Благоустройство проспекта Революции в городе Воронеже</t>
  </si>
  <si>
    <t>Общественная территория у памятника «Детям – жертвам фашистской бомбардировки», ул. Театральная, между д. 32 и д.34</t>
  </si>
  <si>
    <t>ул. 25 Января, д. 28</t>
  </si>
  <si>
    <t>ул. Минская, д. 35</t>
  </si>
  <si>
    <t>ул. Остужева, д. 28</t>
  </si>
  <si>
    <t>ул. Хользунова, д. 109</t>
  </si>
  <si>
    <t>б-р Победы, д. 1</t>
  </si>
  <si>
    <t>ул. Баррикадная, д. 33</t>
  </si>
  <si>
    <t>ул. Димитрова, д. 135</t>
  </si>
  <si>
    <t>ул. Героев Стратосферы, д. 15</t>
  </si>
  <si>
    <t>ул. Циолковского, д. 121</t>
  </si>
  <si>
    <t>ул. Циолковского, д. 121а</t>
  </si>
  <si>
    <t>ул. Матросова, д. 6</t>
  </si>
  <si>
    <t>ул. Плехановская, д. 31</t>
  </si>
  <si>
    <t>ул. Никитинская, д. 44</t>
  </si>
  <si>
    <t>ул. Ворошилова, д. 6</t>
  </si>
  <si>
    <t>ул. Героев Сибиряков, д. 89</t>
  </si>
  <si>
    <t>ул. 232 Стрелковой дивизии, д. 27</t>
  </si>
  <si>
    <t>ул. 232 Стрелковой дивизии, д. 45</t>
  </si>
  <si>
    <t>ул. Сакко и Ванцетти, д. 63</t>
  </si>
  <si>
    <t>ул. Карла Маркса, д. 108/110</t>
  </si>
  <si>
    <t>стоимость работ (включая НДС), руб.</t>
  </si>
  <si>
    <t>ул. Владимира Невского, д. 1А</t>
  </si>
  <si>
    <t>объем средств софинансирования собственниками помещений МКД дополнительного перечня работ по благоустройству дворовых территорий МКД</t>
  </si>
  <si>
    <t>ул. Лесной массив, д. 2А</t>
  </si>
  <si>
    <t>пр-кт Ленинский, д. 179, 181</t>
  </si>
  <si>
    <t>пр-кт Ленинский, д. 28/1</t>
  </si>
  <si>
    <t>пер. Ольховый, д. 7</t>
  </si>
  <si>
    <t>ул. 20-летия Октября, д. 94,               ул. Красноармейская, д. 27,                 ул. Кольцовская, д. 49</t>
  </si>
  <si>
    <t>ул. 20-летия Октября, д. 38А</t>
  </si>
  <si>
    <t>ул. Плехановская, д. 58А</t>
  </si>
  <si>
    <t>ул. Березовая роща, д. 38А</t>
  </si>
  <si>
    <t>ул. Новгородская, д. 129</t>
  </si>
  <si>
    <t>Благоустройство парка культуры и отдыха «Орленок» в городе Воронеже</t>
  </si>
  <si>
    <t>Сквер имени Г.А. Сухомлинова, ул. Кольцовская, 43в</t>
  </si>
  <si>
    <t>Благоустройство Петровской набережной (I очередь)</t>
  </si>
  <si>
    <t>по соглашению 20701000-1-2022-005 от 24.01.2022, 
 руб.</t>
  </si>
  <si>
    <t>по соглашению (доп. средства),  
 руб.</t>
  </si>
  <si>
    <t xml:space="preserve">ассигнований бюджета городского округа город Воронеж на 2022 год на проведение мероприятий </t>
  </si>
  <si>
    <t>сквер Майский, ул. Майская, 15д</t>
  </si>
  <si>
    <t>разница</t>
  </si>
  <si>
    <t>Дополнительные средства  бюджета городского округа город Воронеж, руб.</t>
  </si>
  <si>
    <t>Общественная территория мемориальный комплекс «Площадь Победы»</t>
  </si>
  <si>
    <t xml:space="preserve">Проведение проверки достоверности сметной стоимости </t>
  </si>
  <si>
    <t>распоряжение от 04.04.2022 №156-р</t>
  </si>
  <si>
    <t>Дорожное хозяйство 0409</t>
  </si>
  <si>
    <t>Проведение проверки достоверности сметной стоимости</t>
  </si>
  <si>
    <t>железнодорожный</t>
  </si>
  <si>
    <t>коминтерновский</t>
  </si>
  <si>
    <t>левобережный</t>
  </si>
  <si>
    <t>ленинский</t>
  </si>
  <si>
    <t>советский</t>
  </si>
  <si>
    <t>центральный</t>
  </si>
  <si>
    <t>управление СП</t>
  </si>
  <si>
    <t>Оформление кадастровых справок</t>
  </si>
  <si>
    <t>форма 40 УФБП</t>
  </si>
  <si>
    <t>Соглашение</t>
  </si>
  <si>
    <t xml:space="preserve">20701000-1-2022-005 от 24.01.2022, </t>
  </si>
  <si>
    <t>фед+обл</t>
  </si>
  <si>
    <t xml:space="preserve">Руководитель управления жилищно-коммунального хозяйства                                                                                                                    Д.В. Соломаха                                                                                                                                                                                                            </t>
  </si>
  <si>
    <t>от 02.06.2022       № 250-р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</si>
</sst>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sz val="2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5">
    <xf numFmtId="0" fontId="0" fillId="0" borderId="0" xfId="0"/>
    <xf numFmtId="4" fontId="6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" fontId="4" fillId="2" borderId="0" xfId="0" applyNumberFormat="1" applyFont="1" applyFill="1"/>
    <xf numFmtId="0" fontId="9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4" fontId="12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wrapText="1"/>
    </xf>
    <xf numFmtId="4" fontId="6" fillId="2" borderId="0" xfId="0" applyNumberFormat="1" applyFont="1" applyFill="1"/>
    <xf numFmtId="1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/>
    <xf numFmtId="4" fontId="15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6" fillId="2" borderId="1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left" vertical="center"/>
    </xf>
    <xf numFmtId="3" fontId="13" fillId="2" borderId="0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left" vertical="center" wrapText="1"/>
    </xf>
    <xf numFmtId="4" fontId="13" fillId="2" borderId="0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vertical="center"/>
    </xf>
    <xf numFmtId="4" fontId="13" fillId="2" borderId="4" xfId="0" applyNumberFormat="1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13" fillId="2" borderId="4" xfId="0" applyNumberFormat="1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left" vertical="center" wrapText="1"/>
    </xf>
    <xf numFmtId="3" fontId="13" fillId="2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/>
    </xf>
    <xf numFmtId="4" fontId="15" fillId="2" borderId="4" xfId="0" applyNumberFormat="1" applyFont="1" applyFill="1" applyBorder="1" applyAlignment="1">
      <alignment horizontal="left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/>
    </xf>
    <xf numFmtId="4" fontId="15" fillId="2" borderId="4" xfId="0" applyNumberFormat="1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wrapText="1"/>
    </xf>
    <xf numFmtId="0" fontId="15" fillId="2" borderId="0" xfId="0" applyFont="1" applyFill="1"/>
    <xf numFmtId="4" fontId="15" fillId="2" borderId="0" xfId="0" applyNumberFormat="1" applyFont="1" applyFill="1"/>
    <xf numFmtId="0" fontId="16" fillId="2" borderId="1" xfId="0" applyFont="1" applyFill="1" applyBorder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4" fontId="18" fillId="2" borderId="0" xfId="0" applyNumberFormat="1" applyFont="1" applyFill="1"/>
    <xf numFmtId="4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15" fillId="2" borderId="0" xfId="0" applyNumberFormat="1" applyFont="1" applyFill="1" applyAlignment="1">
      <alignment vertical="center"/>
    </xf>
    <xf numFmtId="4" fontId="18" fillId="2" borderId="0" xfId="0" applyNumberFormat="1" applyFont="1" applyFill="1" applyAlignment="1">
      <alignment vertical="center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4" fontId="13" fillId="3" borderId="0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vertical="center"/>
    </xf>
    <xf numFmtId="164" fontId="13" fillId="2" borderId="2" xfId="0" applyNumberFormat="1" applyFont="1" applyFill="1" applyBorder="1" applyAlignment="1">
      <alignment vertical="center"/>
    </xf>
    <xf numFmtId="164" fontId="13" fillId="2" borderId="3" xfId="0" applyNumberFormat="1" applyFont="1" applyFill="1" applyBorder="1" applyAlignment="1">
      <alignment vertical="center"/>
    </xf>
    <xf numFmtId="164" fontId="13" fillId="2" borderId="4" xfId="0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horizontal="left" vertical="center" wrapText="1"/>
    </xf>
    <xf numFmtId="4" fontId="17" fillId="2" borderId="0" xfId="0" applyNumberFormat="1" applyFont="1" applyFill="1" applyBorder="1" applyAlignment="1">
      <alignment vertical="center"/>
    </xf>
    <xf numFmtId="4" fontId="13" fillId="2" borderId="2" xfId="0" applyNumberFormat="1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4" fontId="15" fillId="2" borderId="7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horizontal="center" vertical="center" wrapText="1"/>
    </xf>
    <xf numFmtId="4" fontId="15" fillId="2" borderId="7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4" fontId="15" fillId="2" borderId="9" xfId="0" applyNumberFormat="1" applyFont="1" applyFill="1" applyBorder="1" applyAlignment="1">
      <alignment horizontal="center" vertical="center" wrapText="1"/>
    </xf>
    <xf numFmtId="4" fontId="15" fillId="2" borderId="10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top"/>
    </xf>
    <xf numFmtId="0" fontId="15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/>
    </xf>
  </cellXfs>
  <cellStyles count="10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6"/>
  <sheetViews>
    <sheetView tabSelected="1" view="pageBreakPreview" zoomScale="44" zoomScaleNormal="61" zoomScaleSheetLayoutView="44" workbookViewId="0">
      <selection activeCell="G4" sqref="G4"/>
    </sheetView>
  </sheetViews>
  <sheetFormatPr defaultRowHeight="15.75" x14ac:dyDescent="0.25"/>
  <cols>
    <col min="1" max="1" width="10.7109375" style="4" customWidth="1"/>
    <col min="2" max="2" width="46.85546875" style="16" customWidth="1"/>
    <col min="3" max="3" width="24.7109375" style="2" customWidth="1"/>
    <col min="4" max="4" width="22.5703125" style="2" customWidth="1"/>
    <col min="5" max="5" width="23" style="2" customWidth="1"/>
    <col min="6" max="6" width="18" style="2" customWidth="1"/>
    <col min="7" max="7" width="29.5703125" style="2" customWidth="1"/>
    <col min="8" max="8" width="22.42578125" style="2" customWidth="1"/>
    <col min="9" max="9" width="24.7109375" style="2" customWidth="1"/>
    <col min="10" max="10" width="21.140625" style="2" customWidth="1"/>
    <col min="11" max="11" width="24.140625" style="2" customWidth="1"/>
    <col min="12" max="12" width="31" style="2" customWidth="1"/>
    <col min="13" max="13" width="19" style="2" customWidth="1"/>
    <col min="14" max="14" width="25.28515625" style="2" customWidth="1"/>
    <col min="15" max="15" width="28.7109375" style="2" customWidth="1"/>
    <col min="16" max="16" width="29" style="2" customWidth="1"/>
    <col min="17" max="16384" width="9.140625" style="2"/>
  </cols>
  <sheetData>
    <row r="1" spans="1:14" ht="23.25" customHeight="1" x14ac:dyDescent="0.25">
      <c r="B1" s="13"/>
      <c r="C1" s="5"/>
      <c r="D1" s="5"/>
      <c r="E1" s="5"/>
      <c r="F1" s="5"/>
      <c r="G1" s="5"/>
      <c r="H1" s="5"/>
      <c r="I1" s="5"/>
      <c r="J1" s="5"/>
    </row>
    <row r="2" spans="1:14" ht="30.75" customHeight="1" x14ac:dyDescent="0.25">
      <c r="B2" s="13"/>
      <c r="C2" s="5"/>
      <c r="D2" s="5"/>
      <c r="L2" s="5"/>
      <c r="M2" s="11" t="s">
        <v>3</v>
      </c>
      <c r="N2" s="11"/>
    </row>
    <row r="3" spans="1:14" ht="33.75" customHeight="1" x14ac:dyDescent="0.25">
      <c r="B3" s="13"/>
      <c r="C3" s="5"/>
      <c r="D3" s="5"/>
      <c r="L3" s="5"/>
      <c r="M3" s="11" t="s">
        <v>4</v>
      </c>
      <c r="N3" s="11"/>
    </row>
    <row r="4" spans="1:14" ht="32.25" customHeight="1" x14ac:dyDescent="0.25">
      <c r="B4" s="13"/>
      <c r="C4" s="5"/>
      <c r="D4" s="5"/>
      <c r="L4" s="5"/>
      <c r="M4" s="11" t="s">
        <v>1</v>
      </c>
      <c r="N4" s="11"/>
    </row>
    <row r="5" spans="1:14" ht="32.25" customHeight="1" x14ac:dyDescent="0.25">
      <c r="B5" s="13"/>
      <c r="C5" s="5"/>
      <c r="D5" s="5"/>
      <c r="L5" s="5"/>
      <c r="M5" s="11" t="s">
        <v>91</v>
      </c>
      <c r="N5" s="11"/>
    </row>
    <row r="6" spans="1:14" ht="23.25" customHeight="1" x14ac:dyDescent="0.25">
      <c r="B6" s="13"/>
      <c r="C6" s="5"/>
      <c r="D6" s="5"/>
      <c r="E6" s="5"/>
      <c r="F6" s="5"/>
      <c r="G6" s="5"/>
      <c r="H6" s="5"/>
      <c r="I6" s="5"/>
      <c r="J6" s="5"/>
    </row>
    <row r="7" spans="1:14" ht="23.25" customHeight="1" x14ac:dyDescent="0.25">
      <c r="B7" s="13"/>
      <c r="C7" s="5"/>
      <c r="D7" s="5"/>
      <c r="E7" s="5"/>
      <c r="F7" s="5"/>
      <c r="G7" s="5"/>
      <c r="H7" s="5"/>
      <c r="I7" s="5"/>
      <c r="J7" s="5"/>
    </row>
    <row r="8" spans="1:14" ht="23.25" customHeight="1" x14ac:dyDescent="0.25">
      <c r="B8" s="13"/>
      <c r="C8" s="5"/>
      <c r="D8" s="5"/>
      <c r="E8" s="5"/>
      <c r="F8" s="5"/>
      <c r="G8" s="5"/>
      <c r="H8" s="5"/>
      <c r="I8" s="5"/>
      <c r="J8" s="5"/>
    </row>
    <row r="9" spans="1:14" s="6" customFormat="1" ht="23.25" customHeight="1" x14ac:dyDescent="0.25">
      <c r="A9" s="129" t="s">
        <v>9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</row>
    <row r="10" spans="1:14" s="6" customFormat="1" ht="23.25" customHeight="1" x14ac:dyDescent="0.25">
      <c r="A10" s="129" t="s">
        <v>69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</row>
    <row r="11" spans="1:14" s="6" customFormat="1" ht="23.25" customHeight="1" x14ac:dyDescent="0.3">
      <c r="A11" s="130" t="s">
        <v>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</row>
    <row r="12" spans="1:14" s="6" customFormat="1" ht="23.25" customHeight="1" x14ac:dyDescent="0.3">
      <c r="A12" s="130" t="s">
        <v>21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4" s="6" customFormat="1" ht="23.25" customHeight="1" x14ac:dyDescent="0.3">
      <c r="A13" s="4"/>
      <c r="B13" s="39"/>
      <c r="C13" s="39"/>
      <c r="D13" s="39"/>
      <c r="E13" s="39"/>
      <c r="F13" s="39"/>
      <c r="G13" s="40"/>
      <c r="H13" s="75"/>
      <c r="I13" s="75"/>
      <c r="J13" s="75"/>
    </row>
    <row r="14" spans="1:14" s="6" customFormat="1" ht="23.25" customHeight="1" x14ac:dyDescent="0.25">
      <c r="A14" s="4"/>
      <c r="B14" s="24"/>
      <c r="C14" s="24"/>
      <c r="D14" s="24"/>
      <c r="E14" s="24"/>
      <c r="F14" s="24"/>
      <c r="G14" s="24"/>
      <c r="H14" s="24"/>
      <c r="I14" s="24"/>
      <c r="J14" s="24"/>
    </row>
    <row r="15" spans="1:14" s="6" customFormat="1" ht="20.25" customHeight="1" x14ac:dyDescent="0.25">
      <c r="A15" s="4"/>
      <c r="B15" s="14"/>
      <c r="C15" s="12"/>
      <c r="D15" s="12"/>
      <c r="E15" s="12"/>
      <c r="F15" s="12"/>
      <c r="G15" s="24"/>
      <c r="H15" s="24"/>
      <c r="I15" s="24"/>
      <c r="J15" s="24"/>
    </row>
    <row r="16" spans="1:14" s="32" customFormat="1" ht="34.5" customHeight="1" x14ac:dyDescent="0.3">
      <c r="A16" s="105" t="s">
        <v>23</v>
      </c>
      <c r="B16" s="105" t="s">
        <v>24</v>
      </c>
      <c r="C16" s="105" t="s">
        <v>22</v>
      </c>
      <c r="D16" s="105" t="s">
        <v>0</v>
      </c>
      <c r="E16" s="105"/>
      <c r="F16" s="105"/>
      <c r="G16" s="105"/>
      <c r="H16" s="131" t="s">
        <v>76</v>
      </c>
      <c r="I16" s="132"/>
      <c r="J16" s="133"/>
      <c r="K16" s="105" t="s">
        <v>0</v>
      </c>
      <c r="L16" s="105"/>
      <c r="M16" s="105"/>
      <c r="N16" s="111" t="s">
        <v>72</v>
      </c>
    </row>
    <row r="17" spans="1:16" s="32" customFormat="1" ht="77.25" customHeight="1" x14ac:dyDescent="0.3">
      <c r="A17" s="105"/>
      <c r="B17" s="105"/>
      <c r="C17" s="105"/>
      <c r="D17" s="105" t="s">
        <v>52</v>
      </c>
      <c r="E17" s="105" t="s">
        <v>67</v>
      </c>
      <c r="F17" s="105"/>
      <c r="G17" s="105" t="s">
        <v>54</v>
      </c>
      <c r="H17" s="105" t="s">
        <v>52</v>
      </c>
      <c r="I17" s="105" t="s">
        <v>67</v>
      </c>
      <c r="J17" s="105"/>
      <c r="K17" s="105" t="s">
        <v>52</v>
      </c>
      <c r="L17" s="105" t="s">
        <v>68</v>
      </c>
      <c r="M17" s="105"/>
      <c r="N17" s="112"/>
    </row>
    <row r="18" spans="1:16" s="32" customFormat="1" ht="106.5" customHeight="1" x14ac:dyDescent="0.3">
      <c r="A18" s="105"/>
      <c r="B18" s="105"/>
      <c r="C18" s="105"/>
      <c r="D18" s="105"/>
      <c r="E18" s="49" t="s">
        <v>30</v>
      </c>
      <c r="F18" s="49" t="s">
        <v>29</v>
      </c>
      <c r="G18" s="105"/>
      <c r="H18" s="105"/>
      <c r="I18" s="77" t="s">
        <v>30</v>
      </c>
      <c r="J18" s="77" t="s">
        <v>29</v>
      </c>
      <c r="K18" s="105"/>
      <c r="L18" s="49" t="s">
        <v>30</v>
      </c>
      <c r="M18" s="49" t="s">
        <v>29</v>
      </c>
      <c r="N18" s="113"/>
    </row>
    <row r="19" spans="1:16" s="32" customFormat="1" ht="24.75" customHeight="1" x14ac:dyDescent="0.3">
      <c r="A19" s="25">
        <v>1</v>
      </c>
      <c r="B19" s="49">
        <f>A19+1</f>
        <v>2</v>
      </c>
      <c r="C19" s="49">
        <f t="shared" ref="C19:F19" si="0">B19+1</f>
        <v>3</v>
      </c>
      <c r="D19" s="49">
        <f t="shared" si="0"/>
        <v>4</v>
      </c>
      <c r="E19" s="49">
        <f t="shared" si="0"/>
        <v>5</v>
      </c>
      <c r="F19" s="49">
        <f t="shared" si="0"/>
        <v>6</v>
      </c>
      <c r="G19" s="49">
        <v>7</v>
      </c>
      <c r="H19" s="77">
        <v>8</v>
      </c>
      <c r="I19" s="77">
        <v>9</v>
      </c>
      <c r="J19" s="77">
        <v>10</v>
      </c>
      <c r="K19" s="49">
        <v>11</v>
      </c>
      <c r="L19" s="49">
        <v>12</v>
      </c>
      <c r="M19" s="49">
        <v>13</v>
      </c>
      <c r="N19" s="56">
        <v>14</v>
      </c>
    </row>
    <row r="20" spans="1:16" ht="27" customHeight="1" x14ac:dyDescent="0.25">
      <c r="A20" s="114" t="s">
        <v>17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pans="1:16" s="7" customFormat="1" ht="27" customHeight="1" x14ac:dyDescent="0.2">
      <c r="A21" s="115" t="s">
        <v>6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</row>
    <row r="22" spans="1:16" s="7" customFormat="1" ht="51.75" customHeight="1" x14ac:dyDescent="0.2">
      <c r="A22" s="25">
        <v>1</v>
      </c>
      <c r="B22" s="41" t="s">
        <v>55</v>
      </c>
      <c r="C22" s="123">
        <f>D22+H22+K22+N22</f>
        <v>21812000</v>
      </c>
      <c r="D22" s="123">
        <f>SUM(E22:G26)</f>
        <v>7023492.0700000003</v>
      </c>
      <c r="E22" s="123">
        <v>7023421.8399999999</v>
      </c>
      <c r="F22" s="123">
        <v>70.23</v>
      </c>
      <c r="G22" s="123">
        <v>0</v>
      </c>
      <c r="H22" s="120">
        <f>SUM(I22:J26)</f>
        <v>14788507.93</v>
      </c>
      <c r="I22" s="120">
        <v>14788325.039999999</v>
      </c>
      <c r="J22" s="120">
        <v>182.89</v>
      </c>
      <c r="K22" s="117">
        <f>SUM(L22:M26)</f>
        <v>0</v>
      </c>
      <c r="L22" s="117">
        <v>0</v>
      </c>
      <c r="M22" s="117">
        <v>0</v>
      </c>
      <c r="N22" s="117">
        <v>0</v>
      </c>
    </row>
    <row r="23" spans="1:16" s="7" customFormat="1" ht="43.5" customHeight="1" x14ac:dyDescent="0.2">
      <c r="A23" s="25">
        <v>2</v>
      </c>
      <c r="B23" s="35" t="s">
        <v>56</v>
      </c>
      <c r="C23" s="123"/>
      <c r="D23" s="123"/>
      <c r="E23" s="123"/>
      <c r="F23" s="123"/>
      <c r="G23" s="123"/>
      <c r="H23" s="121"/>
      <c r="I23" s="121"/>
      <c r="J23" s="121"/>
      <c r="K23" s="117"/>
      <c r="L23" s="117"/>
      <c r="M23" s="117"/>
      <c r="N23" s="117"/>
      <c r="O23" s="91">
        <v>21812000</v>
      </c>
      <c r="P23" s="89"/>
    </row>
    <row r="24" spans="1:16" s="7" customFormat="1" ht="51.75" customHeight="1" x14ac:dyDescent="0.2">
      <c r="A24" s="25">
        <v>3</v>
      </c>
      <c r="B24" s="41" t="s">
        <v>33</v>
      </c>
      <c r="C24" s="123"/>
      <c r="D24" s="123"/>
      <c r="E24" s="123"/>
      <c r="F24" s="123"/>
      <c r="G24" s="123"/>
      <c r="H24" s="121"/>
      <c r="I24" s="121"/>
      <c r="J24" s="121"/>
      <c r="K24" s="117"/>
      <c r="L24" s="117"/>
      <c r="M24" s="117"/>
      <c r="N24" s="117"/>
      <c r="P24" s="91"/>
    </row>
    <row r="25" spans="1:16" s="7" customFormat="1" ht="47.25" customHeight="1" x14ac:dyDescent="0.2">
      <c r="A25" s="25">
        <v>4</v>
      </c>
      <c r="B25" s="41" t="s">
        <v>34</v>
      </c>
      <c r="C25" s="123"/>
      <c r="D25" s="123"/>
      <c r="E25" s="123"/>
      <c r="F25" s="123"/>
      <c r="G25" s="123"/>
      <c r="H25" s="121"/>
      <c r="I25" s="121"/>
      <c r="J25" s="121"/>
      <c r="K25" s="117"/>
      <c r="L25" s="117"/>
      <c r="M25" s="117"/>
      <c r="N25" s="117"/>
      <c r="O25" s="91">
        <v>21811746.879999999</v>
      </c>
      <c r="P25" s="91">
        <v>253.12</v>
      </c>
    </row>
    <row r="26" spans="1:16" s="7" customFormat="1" ht="51.75" customHeight="1" x14ac:dyDescent="0.2">
      <c r="A26" s="25">
        <v>5</v>
      </c>
      <c r="B26" s="41" t="s">
        <v>35</v>
      </c>
      <c r="C26" s="123"/>
      <c r="D26" s="123"/>
      <c r="E26" s="123"/>
      <c r="F26" s="123"/>
      <c r="G26" s="123"/>
      <c r="H26" s="122"/>
      <c r="I26" s="122"/>
      <c r="J26" s="122"/>
      <c r="K26" s="117"/>
      <c r="L26" s="117"/>
      <c r="M26" s="117"/>
      <c r="N26" s="117"/>
      <c r="O26" s="89">
        <f>E22+I22</f>
        <v>21811746.879999999</v>
      </c>
      <c r="P26" s="92">
        <f>F22+J22</f>
        <v>253.12</v>
      </c>
    </row>
    <row r="27" spans="1:16" s="7" customFormat="1" ht="51.75" customHeight="1" x14ac:dyDescent="0.2">
      <c r="A27" s="25"/>
      <c r="B27" s="35" t="s">
        <v>5</v>
      </c>
      <c r="C27" s="48">
        <f>SUM(C22:C26)</f>
        <v>21812000</v>
      </c>
      <c r="D27" s="80">
        <f t="shared" ref="D27:N27" si="1">SUM(D22:D26)</f>
        <v>7023492.0700000003</v>
      </c>
      <c r="E27" s="80">
        <f t="shared" si="1"/>
        <v>7023421.8399999999</v>
      </c>
      <c r="F27" s="80">
        <f t="shared" si="1"/>
        <v>70.23</v>
      </c>
      <c r="G27" s="80">
        <f t="shared" si="1"/>
        <v>0</v>
      </c>
      <c r="H27" s="80">
        <f t="shared" si="1"/>
        <v>14788507.93</v>
      </c>
      <c r="I27" s="80">
        <f t="shared" si="1"/>
        <v>14788325.039999999</v>
      </c>
      <c r="J27" s="80">
        <f t="shared" si="1"/>
        <v>182.89</v>
      </c>
      <c r="K27" s="80">
        <f t="shared" si="1"/>
        <v>0</v>
      </c>
      <c r="L27" s="80">
        <f t="shared" si="1"/>
        <v>0</v>
      </c>
      <c r="M27" s="80">
        <f t="shared" si="1"/>
        <v>0</v>
      </c>
      <c r="N27" s="80">
        <f t="shared" si="1"/>
        <v>0</v>
      </c>
      <c r="O27" s="89"/>
      <c r="P27" s="89"/>
    </row>
    <row r="28" spans="1:16" s="7" customFormat="1" ht="27" customHeight="1" x14ac:dyDescent="0.2">
      <c r="A28" s="114" t="s">
        <v>7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89"/>
    </row>
    <row r="29" spans="1:16" s="7" customFormat="1" ht="36.75" customHeight="1" x14ac:dyDescent="0.2">
      <c r="A29" s="61">
        <v>1</v>
      </c>
      <c r="B29" s="62" t="s">
        <v>36</v>
      </c>
      <c r="C29" s="120">
        <f>D29+H29+K29+N29</f>
        <v>25652278.490000002</v>
      </c>
      <c r="D29" s="120">
        <f>SUM(E29:G32)</f>
        <v>13786668.889999999</v>
      </c>
      <c r="E29" s="120">
        <v>13786393.779999999</v>
      </c>
      <c r="F29" s="120">
        <v>275.11</v>
      </c>
      <c r="G29" s="120">
        <v>0</v>
      </c>
      <c r="H29" s="120">
        <f>SUM(I29:J30)</f>
        <v>11865609.600000001</v>
      </c>
      <c r="I29" s="120">
        <v>11865490.940000001</v>
      </c>
      <c r="J29" s="120">
        <v>118.66</v>
      </c>
      <c r="K29" s="120">
        <f>SUM(L29:M32)</f>
        <v>0</v>
      </c>
      <c r="L29" s="120">
        <v>0</v>
      </c>
      <c r="M29" s="120">
        <v>0</v>
      </c>
      <c r="N29" s="120">
        <v>0</v>
      </c>
    </row>
    <row r="30" spans="1:16" s="7" customFormat="1" ht="36.75" customHeight="1" x14ac:dyDescent="0.2">
      <c r="A30" s="26">
        <v>2</v>
      </c>
      <c r="B30" s="38" t="s">
        <v>37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</row>
    <row r="31" spans="1:16" s="7" customFormat="1" ht="36.75" customHeight="1" x14ac:dyDescent="0.2">
      <c r="A31" s="26">
        <v>3</v>
      </c>
      <c r="B31" s="38" t="s">
        <v>53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</row>
    <row r="32" spans="1:16" s="7" customFormat="1" ht="36.75" customHeight="1" x14ac:dyDescent="0.2">
      <c r="A32" s="26">
        <v>4</v>
      </c>
      <c r="B32" s="38" t="s">
        <v>63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7">
        <v>25651884.719999999</v>
      </c>
      <c r="P32" s="7">
        <v>393.77</v>
      </c>
    </row>
    <row r="33" spans="1:16" s="7" customFormat="1" ht="42" customHeight="1" x14ac:dyDescent="0.2">
      <c r="A33" s="27"/>
      <c r="B33" s="33" t="s">
        <v>8</v>
      </c>
      <c r="C33" s="48">
        <f>SUM(C29:C32)</f>
        <v>25652278.490000002</v>
      </c>
      <c r="D33" s="80">
        <f t="shared" ref="D33:N33" si="2">SUM(D29:D32)</f>
        <v>13786668.889999999</v>
      </c>
      <c r="E33" s="80">
        <f t="shared" si="2"/>
        <v>13786393.779999999</v>
      </c>
      <c r="F33" s="80">
        <f t="shared" si="2"/>
        <v>275.11</v>
      </c>
      <c r="G33" s="80">
        <f t="shared" si="2"/>
        <v>0</v>
      </c>
      <c r="H33" s="80">
        <f t="shared" si="2"/>
        <v>11865609.600000001</v>
      </c>
      <c r="I33" s="80">
        <f t="shared" si="2"/>
        <v>11865490.940000001</v>
      </c>
      <c r="J33" s="80">
        <f t="shared" si="2"/>
        <v>118.66</v>
      </c>
      <c r="K33" s="80">
        <f t="shared" si="2"/>
        <v>0</v>
      </c>
      <c r="L33" s="80">
        <f t="shared" si="2"/>
        <v>0</v>
      </c>
      <c r="M33" s="80">
        <f t="shared" si="2"/>
        <v>0</v>
      </c>
      <c r="N33" s="80">
        <f t="shared" si="2"/>
        <v>0</v>
      </c>
      <c r="O33" s="89">
        <f>E29+I29</f>
        <v>25651884.719999999</v>
      </c>
      <c r="P33" s="89">
        <f>F29+J29</f>
        <v>393.77</v>
      </c>
    </row>
    <row r="34" spans="1:16" s="7" customFormat="1" ht="27" customHeight="1" x14ac:dyDescent="0.2">
      <c r="A34" s="106" t="s">
        <v>10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8"/>
      <c r="O34" s="89">
        <f>O32-O33</f>
        <v>0</v>
      </c>
      <c r="P34" s="89">
        <f>P32-P33</f>
        <v>0</v>
      </c>
    </row>
    <row r="35" spans="1:16" s="7" customFormat="1" ht="36.75" customHeight="1" x14ac:dyDescent="0.2">
      <c r="A35" s="28">
        <v>1</v>
      </c>
      <c r="B35" s="35" t="s">
        <v>38</v>
      </c>
      <c r="C35" s="120">
        <f>D35+H35+K35+N35</f>
        <v>28090000</v>
      </c>
      <c r="D35" s="120">
        <f>SUM(E35:G41)</f>
        <v>13001105</v>
      </c>
      <c r="E35" s="120">
        <v>13000974.99</v>
      </c>
      <c r="F35" s="120">
        <v>130.01</v>
      </c>
      <c r="G35" s="120">
        <v>0</v>
      </c>
      <c r="H35" s="120">
        <f>SUM(I35:J41)</f>
        <v>15088895</v>
      </c>
      <c r="I35" s="120">
        <v>15088604.109999999</v>
      </c>
      <c r="J35" s="120">
        <v>290.89</v>
      </c>
      <c r="K35" s="134">
        <f>SUM(L35:M41)</f>
        <v>0</v>
      </c>
      <c r="L35" s="134">
        <v>0</v>
      </c>
      <c r="M35" s="134">
        <v>0</v>
      </c>
      <c r="N35" s="134">
        <v>0</v>
      </c>
    </row>
    <row r="36" spans="1:16" s="7" customFormat="1" ht="36.75" customHeight="1" x14ac:dyDescent="0.2">
      <c r="A36" s="28">
        <v>2</v>
      </c>
      <c r="B36" s="35" t="s">
        <v>39</v>
      </c>
      <c r="C36" s="122"/>
      <c r="D36" s="122"/>
      <c r="E36" s="122"/>
      <c r="F36" s="122"/>
      <c r="G36" s="122"/>
      <c r="H36" s="122"/>
      <c r="I36" s="122"/>
      <c r="J36" s="122"/>
      <c r="K36" s="119"/>
      <c r="L36" s="119"/>
      <c r="M36" s="119"/>
      <c r="N36" s="119"/>
    </row>
    <row r="37" spans="1:16" s="7" customFormat="1" ht="36.75" customHeight="1" x14ac:dyDescent="0.2">
      <c r="A37" s="63">
        <v>3</v>
      </c>
      <c r="B37" s="100" t="s">
        <v>57</v>
      </c>
      <c r="C37" s="96"/>
      <c r="D37" s="96"/>
      <c r="E37" s="96"/>
      <c r="F37" s="96"/>
      <c r="G37" s="96"/>
      <c r="H37" s="96"/>
      <c r="I37" s="96"/>
      <c r="J37" s="96"/>
      <c r="K37" s="97"/>
      <c r="L37" s="97"/>
      <c r="M37" s="97"/>
      <c r="N37" s="97"/>
      <c r="O37" s="7">
        <v>28089579.100000001</v>
      </c>
      <c r="P37" s="7">
        <v>420.9</v>
      </c>
    </row>
    <row r="38" spans="1:16" s="7" customFormat="1" ht="36.75" customHeight="1" x14ac:dyDescent="0.2">
      <c r="A38" s="28">
        <v>4</v>
      </c>
      <c r="B38" s="35" t="s">
        <v>40</v>
      </c>
      <c r="C38" s="53"/>
      <c r="D38" s="53"/>
      <c r="E38" s="53"/>
      <c r="F38" s="53"/>
      <c r="G38" s="53"/>
      <c r="H38" s="53"/>
      <c r="I38" s="53"/>
      <c r="J38" s="53"/>
      <c r="K38" s="98"/>
      <c r="L38" s="98"/>
      <c r="M38" s="98"/>
      <c r="N38" s="98"/>
      <c r="O38" s="89">
        <f>E35+I35</f>
        <v>28089579.100000001</v>
      </c>
      <c r="P38" s="89">
        <f>F35+J35</f>
        <v>420.9</v>
      </c>
    </row>
    <row r="39" spans="1:16" s="7" customFormat="1" ht="36.75" customHeight="1" x14ac:dyDescent="0.2">
      <c r="A39" s="28">
        <v>5</v>
      </c>
      <c r="B39" s="35" t="s">
        <v>58</v>
      </c>
      <c r="C39" s="53"/>
      <c r="D39" s="53"/>
      <c r="E39" s="53"/>
      <c r="F39" s="53"/>
      <c r="G39" s="53"/>
      <c r="H39" s="53"/>
      <c r="I39" s="53"/>
      <c r="J39" s="53"/>
      <c r="K39" s="98"/>
      <c r="L39" s="98"/>
      <c r="M39" s="98"/>
      <c r="N39" s="98"/>
    </row>
    <row r="40" spans="1:16" s="7" customFormat="1" ht="36.75" customHeight="1" x14ac:dyDescent="0.2">
      <c r="A40" s="28">
        <v>6</v>
      </c>
      <c r="B40" s="35" t="s">
        <v>41</v>
      </c>
      <c r="C40" s="53"/>
      <c r="D40" s="53"/>
      <c r="E40" s="53"/>
      <c r="F40" s="53"/>
      <c r="G40" s="53"/>
      <c r="H40" s="53"/>
      <c r="I40" s="53"/>
      <c r="J40" s="53"/>
      <c r="K40" s="98"/>
      <c r="L40" s="98"/>
      <c r="M40" s="98"/>
      <c r="N40" s="98"/>
    </row>
    <row r="41" spans="1:16" s="7" customFormat="1" ht="36.75" customHeight="1" x14ac:dyDescent="0.2">
      <c r="A41" s="28">
        <v>7</v>
      </c>
      <c r="B41" s="35" t="s">
        <v>42</v>
      </c>
      <c r="C41" s="54"/>
      <c r="D41" s="54"/>
      <c r="E41" s="54"/>
      <c r="F41" s="54"/>
      <c r="G41" s="54"/>
      <c r="H41" s="54"/>
      <c r="I41" s="54"/>
      <c r="J41" s="54"/>
      <c r="K41" s="99"/>
      <c r="L41" s="99"/>
      <c r="M41" s="99"/>
      <c r="N41" s="99"/>
    </row>
    <row r="42" spans="1:16" s="7" customFormat="1" ht="82.5" customHeight="1" x14ac:dyDescent="0.2">
      <c r="A42" s="28"/>
      <c r="B42" s="35" t="s">
        <v>77</v>
      </c>
      <c r="C42" s="76">
        <f>D42+H42+K42+N42</f>
        <v>28000</v>
      </c>
      <c r="D42" s="76">
        <f>SUM(E42:G42)</f>
        <v>0</v>
      </c>
      <c r="E42" s="76">
        <v>0</v>
      </c>
      <c r="F42" s="76">
        <v>0</v>
      </c>
      <c r="G42" s="76">
        <v>0</v>
      </c>
      <c r="H42" s="68">
        <f>SUM(I42:J42)</f>
        <v>0</v>
      </c>
      <c r="I42" s="68">
        <v>0</v>
      </c>
      <c r="J42" s="68">
        <v>0</v>
      </c>
      <c r="K42" s="74">
        <f>SUM(L42:M42)</f>
        <v>0</v>
      </c>
      <c r="L42" s="74">
        <v>0</v>
      </c>
      <c r="M42" s="74">
        <v>0</v>
      </c>
      <c r="N42" s="74">
        <v>28000</v>
      </c>
    </row>
    <row r="43" spans="1:16" s="7" customFormat="1" ht="36.75" customHeight="1" x14ac:dyDescent="0.2">
      <c r="A43" s="55"/>
      <c r="B43" s="33" t="s">
        <v>11</v>
      </c>
      <c r="C43" s="55">
        <f>SUM(C35:C42)</f>
        <v>28118000</v>
      </c>
      <c r="D43" s="76">
        <f t="shared" ref="D43:N43" si="3">SUM(D35:D42)</f>
        <v>13001105</v>
      </c>
      <c r="E43" s="76">
        <f t="shared" si="3"/>
        <v>13000974.99</v>
      </c>
      <c r="F43" s="76">
        <f t="shared" si="3"/>
        <v>130.01</v>
      </c>
      <c r="G43" s="76">
        <f t="shared" si="3"/>
        <v>0</v>
      </c>
      <c r="H43" s="76">
        <f t="shared" si="3"/>
        <v>15088895</v>
      </c>
      <c r="I43" s="76">
        <f t="shared" si="3"/>
        <v>15088604.109999999</v>
      </c>
      <c r="J43" s="76">
        <f t="shared" si="3"/>
        <v>290.89</v>
      </c>
      <c r="K43" s="76">
        <f t="shared" si="3"/>
        <v>0</v>
      </c>
      <c r="L43" s="76">
        <f t="shared" si="3"/>
        <v>0</v>
      </c>
      <c r="M43" s="76">
        <f t="shared" si="3"/>
        <v>0</v>
      </c>
      <c r="N43" s="76">
        <f t="shared" si="3"/>
        <v>28000</v>
      </c>
      <c r="O43" s="89"/>
      <c r="P43" s="89"/>
    </row>
    <row r="44" spans="1:16" s="7" customFormat="1" ht="27" customHeight="1" x14ac:dyDescent="0.2">
      <c r="A44" s="106" t="s">
        <v>12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8"/>
    </row>
    <row r="45" spans="1:16" s="7" customFormat="1" ht="32.25" customHeight="1" x14ac:dyDescent="0.2">
      <c r="A45" s="28">
        <v>1</v>
      </c>
      <c r="B45" s="34" t="s">
        <v>60</v>
      </c>
      <c r="C45" s="123">
        <f>D45+H45+K45+N45</f>
        <v>13941000</v>
      </c>
      <c r="D45" s="123">
        <f>SUM(E45:G50)</f>
        <v>3743227.1999999997</v>
      </c>
      <c r="E45" s="123">
        <v>3302129.1799999997</v>
      </c>
      <c r="F45" s="123">
        <v>98.02</v>
      </c>
      <c r="G45" s="123">
        <v>441000</v>
      </c>
      <c r="H45" s="120">
        <f>SUM(I45:J50)</f>
        <v>10197772.800000001</v>
      </c>
      <c r="I45" s="120">
        <v>10197670.82</v>
      </c>
      <c r="J45" s="120">
        <v>101.98</v>
      </c>
      <c r="K45" s="118">
        <f>SUM(L45:M50)</f>
        <v>0</v>
      </c>
      <c r="L45" s="118">
        <v>0</v>
      </c>
      <c r="M45" s="118">
        <v>0</v>
      </c>
      <c r="N45" s="118">
        <v>0</v>
      </c>
    </row>
    <row r="46" spans="1:16" s="7" customFormat="1" ht="27" customHeight="1" x14ac:dyDescent="0.2">
      <c r="A46" s="28">
        <v>2</v>
      </c>
      <c r="B46" s="34" t="s">
        <v>43</v>
      </c>
      <c r="C46" s="123"/>
      <c r="D46" s="123"/>
      <c r="E46" s="123"/>
      <c r="F46" s="123"/>
      <c r="G46" s="123"/>
      <c r="H46" s="121"/>
      <c r="I46" s="121"/>
      <c r="J46" s="121"/>
      <c r="K46" s="118"/>
      <c r="L46" s="118"/>
      <c r="M46" s="118"/>
      <c r="N46" s="118"/>
    </row>
    <row r="47" spans="1:16" s="7" customFormat="1" ht="27" customHeight="1" x14ac:dyDescent="0.2">
      <c r="A47" s="28">
        <v>3</v>
      </c>
      <c r="B47" s="34" t="s">
        <v>44</v>
      </c>
      <c r="C47" s="123"/>
      <c r="D47" s="123"/>
      <c r="E47" s="123"/>
      <c r="F47" s="123"/>
      <c r="G47" s="123"/>
      <c r="H47" s="121"/>
      <c r="I47" s="121"/>
      <c r="J47" s="121"/>
      <c r="K47" s="118"/>
      <c r="L47" s="118"/>
      <c r="M47" s="118"/>
      <c r="N47" s="118"/>
      <c r="O47" s="94">
        <v>13499800</v>
      </c>
      <c r="P47" s="7">
        <v>200</v>
      </c>
    </row>
    <row r="48" spans="1:16" s="7" customFormat="1" ht="27" customHeight="1" x14ac:dyDescent="0.2">
      <c r="A48" s="28">
        <v>4</v>
      </c>
      <c r="B48" s="34" t="s">
        <v>45</v>
      </c>
      <c r="C48" s="123"/>
      <c r="D48" s="123"/>
      <c r="E48" s="123"/>
      <c r="F48" s="123"/>
      <c r="G48" s="123"/>
      <c r="H48" s="121"/>
      <c r="I48" s="121"/>
      <c r="J48" s="121"/>
      <c r="K48" s="118"/>
      <c r="L48" s="118"/>
      <c r="M48" s="118"/>
      <c r="N48" s="118"/>
      <c r="O48" s="91">
        <f>E45+I45</f>
        <v>13499800</v>
      </c>
      <c r="P48" s="89">
        <f>F45+J45</f>
        <v>200</v>
      </c>
    </row>
    <row r="49" spans="1:16" s="7" customFormat="1" ht="27" customHeight="1" x14ac:dyDescent="0.2">
      <c r="A49" s="28">
        <v>5</v>
      </c>
      <c r="B49" s="34" t="s">
        <v>46</v>
      </c>
      <c r="C49" s="123"/>
      <c r="D49" s="123"/>
      <c r="E49" s="123"/>
      <c r="F49" s="123"/>
      <c r="G49" s="123"/>
      <c r="H49" s="121"/>
      <c r="I49" s="121"/>
      <c r="J49" s="121"/>
      <c r="K49" s="118"/>
      <c r="L49" s="118"/>
      <c r="M49" s="118"/>
      <c r="N49" s="118"/>
      <c r="O49" s="94"/>
    </row>
    <row r="50" spans="1:16" s="7" customFormat="1" ht="83.25" customHeight="1" x14ac:dyDescent="0.2">
      <c r="A50" s="28">
        <v>6</v>
      </c>
      <c r="B50" s="35" t="s">
        <v>59</v>
      </c>
      <c r="C50" s="123"/>
      <c r="D50" s="123"/>
      <c r="E50" s="123"/>
      <c r="F50" s="123"/>
      <c r="G50" s="123"/>
      <c r="H50" s="122"/>
      <c r="I50" s="122"/>
      <c r="J50" s="122"/>
      <c r="K50" s="118"/>
      <c r="L50" s="118"/>
      <c r="M50" s="118"/>
      <c r="N50" s="118"/>
    </row>
    <row r="51" spans="1:16" s="7" customFormat="1" ht="83.25" customHeight="1" x14ac:dyDescent="0.2">
      <c r="A51" s="28"/>
      <c r="B51" s="35" t="s">
        <v>77</v>
      </c>
      <c r="C51" s="76">
        <f>D51+H51+K51+N51</f>
        <v>10000</v>
      </c>
      <c r="D51" s="76">
        <f>SUM(E51:G51)</f>
        <v>0</v>
      </c>
      <c r="E51" s="76">
        <v>0</v>
      </c>
      <c r="F51" s="76">
        <v>0</v>
      </c>
      <c r="G51" s="76">
        <v>0</v>
      </c>
      <c r="H51" s="68">
        <f>SUM(I51:J51)</f>
        <v>0</v>
      </c>
      <c r="I51" s="68">
        <v>0</v>
      </c>
      <c r="J51" s="68">
        <v>0</v>
      </c>
      <c r="K51" s="74">
        <f>SUM(L51:M51)</f>
        <v>0</v>
      </c>
      <c r="L51" s="74">
        <v>0</v>
      </c>
      <c r="M51" s="74">
        <v>0</v>
      </c>
      <c r="N51" s="74">
        <v>10000</v>
      </c>
    </row>
    <row r="52" spans="1:16" s="7" customFormat="1" ht="27" customHeight="1" x14ac:dyDescent="0.2">
      <c r="A52" s="48"/>
      <c r="B52" s="33" t="s">
        <v>13</v>
      </c>
      <c r="C52" s="48">
        <f>SUM(C45:C51)</f>
        <v>13951000</v>
      </c>
      <c r="D52" s="80">
        <f>SUM(D45:D51)</f>
        <v>3743227.1999999997</v>
      </c>
      <c r="E52" s="80">
        <f t="shared" ref="E52:N52" si="4">SUM(E45:E51)</f>
        <v>3302129.1799999997</v>
      </c>
      <c r="F52" s="80">
        <f t="shared" si="4"/>
        <v>98.02</v>
      </c>
      <c r="G52" s="80">
        <f t="shared" si="4"/>
        <v>441000</v>
      </c>
      <c r="H52" s="80">
        <f t="shared" si="4"/>
        <v>10197772.800000001</v>
      </c>
      <c r="I52" s="80">
        <f t="shared" si="4"/>
        <v>10197670.82</v>
      </c>
      <c r="J52" s="80">
        <f t="shared" si="4"/>
        <v>101.98</v>
      </c>
      <c r="K52" s="80">
        <f t="shared" si="4"/>
        <v>0</v>
      </c>
      <c r="L52" s="80">
        <f t="shared" si="4"/>
        <v>0</v>
      </c>
      <c r="M52" s="80">
        <f t="shared" si="4"/>
        <v>0</v>
      </c>
      <c r="N52" s="80">
        <f t="shared" si="4"/>
        <v>10000</v>
      </c>
      <c r="O52" s="89"/>
      <c r="P52" s="89"/>
    </row>
    <row r="53" spans="1:16" s="7" customFormat="1" ht="27" customHeight="1" x14ac:dyDescent="0.2">
      <c r="A53" s="106" t="s">
        <v>14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8"/>
    </row>
    <row r="54" spans="1:16" s="7" customFormat="1" ht="35.25" customHeight="1" x14ac:dyDescent="0.2">
      <c r="A54" s="64">
        <v>1</v>
      </c>
      <c r="B54" s="65" t="s">
        <v>47</v>
      </c>
      <c r="C54" s="104">
        <f>D54+H54+K54+N54</f>
        <v>18872000</v>
      </c>
      <c r="D54" s="104">
        <f>SUM(E54:G56)</f>
        <v>5575562.5800000001</v>
      </c>
      <c r="E54" s="104">
        <v>5575496.4800000004</v>
      </c>
      <c r="F54" s="104">
        <v>66.099999999999994</v>
      </c>
      <c r="G54" s="104">
        <v>0</v>
      </c>
      <c r="H54" s="102">
        <f>SUM(I54:J56)</f>
        <v>13296437.42</v>
      </c>
      <c r="I54" s="102">
        <v>13296279.800000001</v>
      </c>
      <c r="J54" s="102">
        <v>157.62</v>
      </c>
      <c r="K54" s="119">
        <f>SUM(L54:M56)</f>
        <v>0</v>
      </c>
      <c r="L54" s="119">
        <v>0</v>
      </c>
      <c r="M54" s="119">
        <v>0</v>
      </c>
      <c r="N54" s="119">
        <v>0</v>
      </c>
    </row>
    <row r="55" spans="1:16" s="7" customFormat="1" ht="36.75" customHeight="1" x14ac:dyDescent="0.2">
      <c r="A55" s="29">
        <v>2</v>
      </c>
      <c r="B55" s="37" t="s">
        <v>48</v>
      </c>
      <c r="C55" s="125"/>
      <c r="D55" s="125"/>
      <c r="E55" s="125"/>
      <c r="F55" s="125"/>
      <c r="G55" s="125"/>
      <c r="H55" s="103"/>
      <c r="I55" s="103"/>
      <c r="J55" s="103"/>
      <c r="K55" s="118"/>
      <c r="L55" s="118"/>
      <c r="M55" s="118"/>
      <c r="N55" s="118"/>
      <c r="O55" s="7">
        <v>18871776.280000001</v>
      </c>
      <c r="P55" s="7">
        <v>223.72</v>
      </c>
    </row>
    <row r="56" spans="1:16" s="7" customFormat="1" ht="38.25" customHeight="1" x14ac:dyDescent="0.2">
      <c r="A56" s="29">
        <v>3</v>
      </c>
      <c r="B56" s="37" t="s">
        <v>49</v>
      </c>
      <c r="C56" s="125"/>
      <c r="D56" s="125"/>
      <c r="E56" s="125"/>
      <c r="F56" s="125"/>
      <c r="G56" s="125"/>
      <c r="H56" s="104"/>
      <c r="I56" s="104"/>
      <c r="J56" s="104"/>
      <c r="K56" s="118"/>
      <c r="L56" s="118"/>
      <c r="M56" s="118"/>
      <c r="N56" s="118"/>
      <c r="O56" s="89">
        <f>E54+I54</f>
        <v>18871776.280000001</v>
      </c>
      <c r="P56" s="89">
        <f>F54+J54</f>
        <v>223.72</v>
      </c>
    </row>
    <row r="57" spans="1:16" s="7" customFormat="1" ht="30" customHeight="1" x14ac:dyDescent="0.2">
      <c r="A57" s="47"/>
      <c r="B57" s="33" t="s">
        <v>15</v>
      </c>
      <c r="C57" s="47">
        <f>SUM(C54:C56)</f>
        <v>18872000</v>
      </c>
      <c r="D57" s="81">
        <f t="shared" ref="D57:N57" si="5">SUM(D54:D56)</f>
        <v>5575562.5800000001</v>
      </c>
      <c r="E57" s="81">
        <f t="shared" si="5"/>
        <v>5575496.4800000004</v>
      </c>
      <c r="F57" s="81">
        <f t="shared" si="5"/>
        <v>66.099999999999994</v>
      </c>
      <c r="G57" s="81">
        <f t="shared" si="5"/>
        <v>0</v>
      </c>
      <c r="H57" s="81">
        <f t="shared" si="5"/>
        <v>13296437.42</v>
      </c>
      <c r="I57" s="81">
        <f t="shared" si="5"/>
        <v>13296279.800000001</v>
      </c>
      <c r="J57" s="81">
        <f t="shared" si="5"/>
        <v>157.62</v>
      </c>
      <c r="K57" s="81">
        <f t="shared" si="5"/>
        <v>0</v>
      </c>
      <c r="L57" s="81">
        <f t="shared" si="5"/>
        <v>0</v>
      </c>
      <c r="M57" s="81">
        <f t="shared" si="5"/>
        <v>0</v>
      </c>
      <c r="N57" s="81">
        <f t="shared" si="5"/>
        <v>0</v>
      </c>
      <c r="O57" s="89"/>
      <c r="P57" s="89"/>
    </row>
    <row r="58" spans="1:16" s="7" customFormat="1" ht="27" customHeight="1" x14ac:dyDescent="0.2">
      <c r="A58" s="109" t="s">
        <v>16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</row>
    <row r="59" spans="1:16" s="3" customFormat="1" ht="30" customHeight="1" x14ac:dyDescent="0.2">
      <c r="A59" s="30">
        <v>1</v>
      </c>
      <c r="B59" s="42" t="s">
        <v>50</v>
      </c>
      <c r="C59" s="102">
        <f>D59+H59+K59+N59</f>
        <v>5708000</v>
      </c>
      <c r="D59" s="102">
        <f>SUM(E59:G62)</f>
        <v>2928000</v>
      </c>
      <c r="E59" s="102">
        <v>2521826.7799999998</v>
      </c>
      <c r="F59" s="102">
        <v>173.22</v>
      </c>
      <c r="G59" s="102">
        <f>217000+189000</f>
        <v>406000</v>
      </c>
      <c r="H59" s="102">
        <f>SUM(I59:J61)</f>
        <v>2780000</v>
      </c>
      <c r="I59" s="102">
        <v>2779972.2</v>
      </c>
      <c r="J59" s="102">
        <v>27.8</v>
      </c>
      <c r="K59" s="118">
        <f>SUM(L59:M62)</f>
        <v>0</v>
      </c>
      <c r="L59" s="118">
        <v>0</v>
      </c>
      <c r="M59" s="118">
        <v>0</v>
      </c>
      <c r="N59" s="118">
        <v>0</v>
      </c>
    </row>
    <row r="60" spans="1:16" s="3" customFormat="1" ht="40.5" customHeight="1" x14ac:dyDescent="0.2">
      <c r="A60" s="30">
        <v>2</v>
      </c>
      <c r="B60" s="42" t="s">
        <v>61</v>
      </c>
      <c r="C60" s="103"/>
      <c r="D60" s="103"/>
      <c r="E60" s="103"/>
      <c r="F60" s="103"/>
      <c r="G60" s="103"/>
      <c r="H60" s="103"/>
      <c r="I60" s="103"/>
      <c r="J60" s="103"/>
      <c r="K60" s="118"/>
      <c r="L60" s="118"/>
      <c r="M60" s="118"/>
      <c r="N60" s="118"/>
    </row>
    <row r="61" spans="1:16" s="3" customFormat="1" ht="36.75" customHeight="1" x14ac:dyDescent="0.2">
      <c r="A61" s="30">
        <v>3</v>
      </c>
      <c r="B61" s="36" t="s">
        <v>51</v>
      </c>
      <c r="C61" s="103"/>
      <c r="D61" s="103"/>
      <c r="E61" s="103"/>
      <c r="F61" s="103"/>
      <c r="G61" s="103"/>
      <c r="H61" s="103"/>
      <c r="I61" s="103"/>
      <c r="J61" s="103"/>
      <c r="K61" s="118"/>
      <c r="L61" s="118"/>
      <c r="M61" s="118"/>
      <c r="N61" s="118"/>
    </row>
    <row r="62" spans="1:16" s="3" customFormat="1" ht="35.25" customHeight="1" x14ac:dyDescent="0.2">
      <c r="A62" s="30">
        <v>4</v>
      </c>
      <c r="B62" s="36" t="s">
        <v>62</v>
      </c>
      <c r="C62" s="104"/>
      <c r="D62" s="104"/>
      <c r="E62" s="104"/>
      <c r="F62" s="104"/>
      <c r="G62" s="104"/>
      <c r="H62" s="104"/>
      <c r="I62" s="104"/>
      <c r="J62" s="104"/>
      <c r="K62" s="118"/>
      <c r="L62" s="118"/>
      <c r="M62" s="118"/>
      <c r="N62" s="118"/>
    </row>
    <row r="63" spans="1:16" s="3" customFormat="1" ht="27" customHeight="1" x14ac:dyDescent="0.2">
      <c r="A63" s="30"/>
      <c r="B63" s="33" t="s">
        <v>28</v>
      </c>
      <c r="C63" s="47">
        <f>SUM(C59:C62)</f>
        <v>5708000</v>
      </c>
      <c r="D63" s="81">
        <f t="shared" ref="D63:N63" si="6">SUM(D59:D62)</f>
        <v>2928000</v>
      </c>
      <c r="E63" s="81">
        <f t="shared" si="6"/>
        <v>2521826.7799999998</v>
      </c>
      <c r="F63" s="81">
        <f t="shared" si="6"/>
        <v>173.22</v>
      </c>
      <c r="G63" s="81">
        <f t="shared" si="6"/>
        <v>406000</v>
      </c>
      <c r="H63" s="81">
        <f t="shared" si="6"/>
        <v>2780000</v>
      </c>
      <c r="I63" s="81">
        <f t="shared" si="6"/>
        <v>2779972.2</v>
      </c>
      <c r="J63" s="81">
        <f t="shared" si="6"/>
        <v>27.8</v>
      </c>
      <c r="K63" s="81">
        <f t="shared" si="6"/>
        <v>0</v>
      </c>
      <c r="L63" s="81">
        <f t="shared" si="6"/>
        <v>0</v>
      </c>
      <c r="M63" s="81">
        <f t="shared" si="6"/>
        <v>0</v>
      </c>
      <c r="N63" s="81">
        <f t="shared" si="6"/>
        <v>0</v>
      </c>
      <c r="O63" s="89">
        <v>5301798.9800000004</v>
      </c>
      <c r="P63" s="89">
        <v>201.02</v>
      </c>
    </row>
    <row r="64" spans="1:16" s="3" customFormat="1" ht="52.5" customHeight="1" x14ac:dyDescent="0.2">
      <c r="A64" s="47"/>
      <c r="B64" s="36" t="s">
        <v>27</v>
      </c>
      <c r="C64" s="47">
        <f>C63+C57+C52+C43+C33+C27</f>
        <v>114113278.49000001</v>
      </c>
      <c r="D64" s="81">
        <f t="shared" ref="D64:N64" si="7">D63+D57+D52+D43+D33+D27</f>
        <v>46058055.740000002</v>
      </c>
      <c r="E64" s="81">
        <f t="shared" si="7"/>
        <v>45210243.049999997</v>
      </c>
      <c r="F64" s="81">
        <f t="shared" si="7"/>
        <v>812.69</v>
      </c>
      <c r="G64" s="81">
        <f t="shared" si="7"/>
        <v>847000</v>
      </c>
      <c r="H64" s="81">
        <f t="shared" si="7"/>
        <v>68017222.75</v>
      </c>
      <c r="I64" s="81">
        <f t="shared" si="7"/>
        <v>68016342.909999996</v>
      </c>
      <c r="J64" s="81">
        <f>J63+J57+J52+J43+J33+J27</f>
        <v>879.83999999999992</v>
      </c>
      <c r="K64" s="81">
        <f t="shared" si="7"/>
        <v>0</v>
      </c>
      <c r="L64" s="81">
        <f t="shared" si="7"/>
        <v>0</v>
      </c>
      <c r="M64" s="81">
        <f t="shared" si="7"/>
        <v>0</v>
      </c>
      <c r="N64" s="81">
        <f t="shared" si="7"/>
        <v>38000</v>
      </c>
      <c r="O64" s="89">
        <f>E59+I59</f>
        <v>5301798.9800000004</v>
      </c>
      <c r="P64" s="89">
        <f>F59+J59</f>
        <v>201.02</v>
      </c>
    </row>
    <row r="65" spans="1:16" s="3" customFormat="1" ht="31.5" customHeight="1" x14ac:dyDescent="0.2">
      <c r="A65" s="127" t="s">
        <v>18</v>
      </c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93">
        <f>O63-O64</f>
        <v>0</v>
      </c>
    </row>
    <row r="66" spans="1:16" s="3" customFormat="1" ht="31.5" customHeight="1" x14ac:dyDescent="0.2">
      <c r="A66" s="124" t="s">
        <v>10</v>
      </c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95"/>
    </row>
    <row r="67" spans="1:16" s="3" customFormat="1" ht="46.5" customHeight="1" x14ac:dyDescent="0.2">
      <c r="A67" s="59">
        <v>1</v>
      </c>
      <c r="B67" s="35" t="s">
        <v>70</v>
      </c>
      <c r="C67" s="52">
        <f>D67+H67+K67+N67</f>
        <v>1750000</v>
      </c>
      <c r="D67" s="51">
        <f>SUM(E67:G67)</f>
        <v>0</v>
      </c>
      <c r="E67" s="51">
        <v>0</v>
      </c>
      <c r="F67" s="51">
        <v>0</v>
      </c>
      <c r="G67" s="51">
        <v>0</v>
      </c>
      <c r="H67" s="72">
        <f>SUM(I67:J67)</f>
        <v>0</v>
      </c>
      <c r="I67" s="72">
        <v>0</v>
      </c>
      <c r="J67" s="72">
        <v>0</v>
      </c>
      <c r="K67" s="51">
        <f>SUM(L67:M67)</f>
        <v>1750000</v>
      </c>
      <c r="L67" s="51">
        <v>1749982.5</v>
      </c>
      <c r="M67" s="51">
        <v>17.5</v>
      </c>
      <c r="N67" s="57">
        <v>0</v>
      </c>
      <c r="O67" s="90">
        <f>O65-O66</f>
        <v>0</v>
      </c>
      <c r="P67" s="93"/>
    </row>
    <row r="68" spans="1:16" s="3" customFormat="1" ht="46.5" customHeight="1" x14ac:dyDescent="0.2">
      <c r="A68" s="59"/>
      <c r="B68" s="35" t="s">
        <v>77</v>
      </c>
      <c r="C68" s="78">
        <f>D68+H68+K68+N68</f>
        <v>6000</v>
      </c>
      <c r="D68" s="72">
        <f>SUM(E68:G68)</f>
        <v>0</v>
      </c>
      <c r="E68" s="72">
        <v>0</v>
      </c>
      <c r="F68" s="72">
        <v>0</v>
      </c>
      <c r="G68" s="72">
        <v>0</v>
      </c>
      <c r="H68" s="72">
        <f>SUM(I68:J68)</f>
        <v>0</v>
      </c>
      <c r="I68" s="72">
        <v>0</v>
      </c>
      <c r="J68" s="72">
        <v>0</v>
      </c>
      <c r="K68" s="72">
        <f>SUM(L68:M68)</f>
        <v>0</v>
      </c>
      <c r="L68" s="72">
        <v>0</v>
      </c>
      <c r="M68" s="72">
        <v>0</v>
      </c>
      <c r="N68" s="72">
        <v>6000</v>
      </c>
    </row>
    <row r="69" spans="1:16" s="3" customFormat="1" ht="31.5" customHeight="1" x14ac:dyDescent="0.2">
      <c r="A69" s="51"/>
      <c r="B69" s="33" t="s">
        <v>11</v>
      </c>
      <c r="C69" s="51">
        <f>SUM(C67:C68)</f>
        <v>1756000</v>
      </c>
      <c r="D69" s="72">
        <f t="shared" ref="D69:N69" si="8">SUM(D67:D68)</f>
        <v>0</v>
      </c>
      <c r="E69" s="72">
        <f t="shared" si="8"/>
        <v>0</v>
      </c>
      <c r="F69" s="72">
        <f t="shared" si="8"/>
        <v>0</v>
      </c>
      <c r="G69" s="72">
        <f t="shared" si="8"/>
        <v>0</v>
      </c>
      <c r="H69" s="72">
        <f t="shared" si="8"/>
        <v>0</v>
      </c>
      <c r="I69" s="72">
        <f t="shared" si="8"/>
        <v>0</v>
      </c>
      <c r="J69" s="72">
        <f t="shared" si="8"/>
        <v>0</v>
      </c>
      <c r="K69" s="72">
        <f t="shared" si="8"/>
        <v>1750000</v>
      </c>
      <c r="L69" s="72">
        <f t="shared" si="8"/>
        <v>1749982.5</v>
      </c>
      <c r="M69" s="72">
        <f t="shared" si="8"/>
        <v>17.5</v>
      </c>
      <c r="N69" s="72">
        <f t="shared" si="8"/>
        <v>6000</v>
      </c>
    </row>
    <row r="70" spans="1:16" s="3" customFormat="1" ht="31.5" customHeight="1" x14ac:dyDescent="0.2">
      <c r="A70" s="124" t="s">
        <v>12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</row>
    <row r="71" spans="1:16" s="3" customFormat="1" ht="42.75" customHeight="1" x14ac:dyDescent="0.2">
      <c r="A71" s="63">
        <v>1</v>
      </c>
      <c r="B71" s="66" t="s">
        <v>65</v>
      </c>
      <c r="C71" s="67">
        <f>D71+H71+K71+N71</f>
        <v>797991.6</v>
      </c>
      <c r="D71" s="68">
        <f>SUM(E71:G71)</f>
        <v>0</v>
      </c>
      <c r="E71" s="69">
        <v>0</v>
      </c>
      <c r="F71" s="69">
        <v>0</v>
      </c>
      <c r="G71" s="69">
        <v>0</v>
      </c>
      <c r="H71" s="69">
        <f>SUM(I71:J71)</f>
        <v>0</v>
      </c>
      <c r="I71" s="69">
        <v>0</v>
      </c>
      <c r="J71" s="69">
        <v>0</v>
      </c>
      <c r="K71" s="70">
        <f>SUM(L71:M71)</f>
        <v>797991.6</v>
      </c>
      <c r="L71" s="70">
        <v>797983.62</v>
      </c>
      <c r="M71" s="70">
        <v>7.98</v>
      </c>
      <c r="N71" s="70">
        <v>0</v>
      </c>
    </row>
    <row r="72" spans="1:16" s="3" customFormat="1" ht="42.75" customHeight="1" x14ac:dyDescent="0.2">
      <c r="A72" s="63"/>
      <c r="B72" s="86" t="s">
        <v>85</v>
      </c>
      <c r="C72" s="79">
        <f>D72+H72+K72+N72</f>
        <v>4000</v>
      </c>
      <c r="D72" s="68">
        <f>SUM(E72:G72)</f>
        <v>0</v>
      </c>
      <c r="E72" s="69">
        <v>0</v>
      </c>
      <c r="F72" s="69">
        <v>0</v>
      </c>
      <c r="G72" s="69">
        <v>0</v>
      </c>
      <c r="H72" s="69">
        <f>SUM(I72:J72)</f>
        <v>0</v>
      </c>
      <c r="I72" s="69">
        <v>0</v>
      </c>
      <c r="J72" s="69">
        <v>0</v>
      </c>
      <c r="K72" s="73">
        <f>SUM(L72:M72)</f>
        <v>0</v>
      </c>
      <c r="L72" s="73">
        <v>0</v>
      </c>
      <c r="M72" s="73">
        <v>0</v>
      </c>
      <c r="N72" s="73">
        <v>4000</v>
      </c>
    </row>
    <row r="73" spans="1:16" s="3" customFormat="1" ht="31.5" customHeight="1" x14ac:dyDescent="0.2">
      <c r="A73" s="46"/>
      <c r="B73" s="46" t="s">
        <v>13</v>
      </c>
      <c r="C73" s="46">
        <f>SUM(C71:C72)</f>
        <v>801991.6</v>
      </c>
      <c r="D73" s="72">
        <f t="shared" ref="D73:N73" si="9">SUM(D71:D72)</f>
        <v>0</v>
      </c>
      <c r="E73" s="72">
        <f t="shared" si="9"/>
        <v>0</v>
      </c>
      <c r="F73" s="72">
        <f t="shared" si="9"/>
        <v>0</v>
      </c>
      <c r="G73" s="72">
        <f t="shared" si="9"/>
        <v>0</v>
      </c>
      <c r="H73" s="72">
        <f t="shared" si="9"/>
        <v>0</v>
      </c>
      <c r="I73" s="72">
        <f t="shared" si="9"/>
        <v>0</v>
      </c>
      <c r="J73" s="72">
        <f t="shared" si="9"/>
        <v>0</v>
      </c>
      <c r="K73" s="72">
        <f t="shared" si="9"/>
        <v>797991.6</v>
      </c>
      <c r="L73" s="72">
        <f t="shared" si="9"/>
        <v>797983.62</v>
      </c>
      <c r="M73" s="72">
        <f t="shared" si="9"/>
        <v>7.98</v>
      </c>
      <c r="N73" s="72">
        <f t="shared" si="9"/>
        <v>4000</v>
      </c>
    </row>
    <row r="74" spans="1:16" s="3" customFormat="1" ht="31.5" customHeight="1" x14ac:dyDescent="0.2">
      <c r="A74" s="124" t="s">
        <v>16</v>
      </c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</row>
    <row r="75" spans="1:16" s="3" customFormat="1" ht="102.75" customHeight="1" x14ac:dyDescent="0.2">
      <c r="A75" s="63">
        <v>1</v>
      </c>
      <c r="B75" s="71" t="s">
        <v>32</v>
      </c>
      <c r="C75" s="67">
        <f>D75+H75+K75+N75</f>
        <v>7859237.7999999998</v>
      </c>
      <c r="D75" s="68">
        <f>SUM(E75:G75)</f>
        <v>7859237.7999999998</v>
      </c>
      <c r="E75" s="68">
        <v>7859147.7999999998</v>
      </c>
      <c r="F75" s="68">
        <v>90</v>
      </c>
      <c r="G75" s="68">
        <v>0</v>
      </c>
      <c r="H75" s="68">
        <f>SUM(I75:J75)</f>
        <v>0</v>
      </c>
      <c r="I75" s="68">
        <v>0</v>
      </c>
      <c r="J75" s="68">
        <v>0</v>
      </c>
      <c r="K75" s="70">
        <f>SUM(L75:M75)</f>
        <v>0</v>
      </c>
      <c r="L75" s="70">
        <v>0</v>
      </c>
      <c r="M75" s="70">
        <v>0</v>
      </c>
      <c r="N75" s="70">
        <v>0</v>
      </c>
    </row>
    <row r="76" spans="1:16" s="3" customFormat="1" ht="65.25" customHeight="1" x14ac:dyDescent="0.2">
      <c r="A76" s="28">
        <v>2</v>
      </c>
      <c r="B76" s="34" t="s">
        <v>73</v>
      </c>
      <c r="C76" s="79">
        <f t="shared" ref="C76:C77" si="10">D76+H76+K76+N76</f>
        <v>1014000</v>
      </c>
      <c r="D76" s="55">
        <f t="shared" ref="D76:D77" si="11">SUM(E76:G76)</f>
        <v>0</v>
      </c>
      <c r="E76" s="55">
        <v>0</v>
      </c>
      <c r="F76" s="55">
        <v>0</v>
      </c>
      <c r="G76" s="55">
        <v>0</v>
      </c>
      <c r="H76" s="68">
        <f t="shared" ref="H76:H77" si="12">SUM(I76:J76)</f>
        <v>0</v>
      </c>
      <c r="I76" s="68">
        <v>0</v>
      </c>
      <c r="J76" s="68">
        <v>0</v>
      </c>
      <c r="K76" s="70">
        <f>SUM(L76:M76)</f>
        <v>0</v>
      </c>
      <c r="L76" s="70">
        <v>0</v>
      </c>
      <c r="M76" s="70">
        <v>0</v>
      </c>
      <c r="N76" s="58">
        <v>1014000</v>
      </c>
    </row>
    <row r="77" spans="1:16" s="3" customFormat="1" ht="54.75" customHeight="1" x14ac:dyDescent="0.2">
      <c r="A77" s="28"/>
      <c r="B77" s="34" t="s">
        <v>74</v>
      </c>
      <c r="C77" s="79">
        <f t="shared" si="10"/>
        <v>6000</v>
      </c>
      <c r="D77" s="55">
        <f t="shared" si="11"/>
        <v>0</v>
      </c>
      <c r="E77" s="55">
        <v>0</v>
      </c>
      <c r="F77" s="55">
        <v>0</v>
      </c>
      <c r="G77" s="55">
        <v>0</v>
      </c>
      <c r="H77" s="68">
        <f t="shared" si="12"/>
        <v>0</v>
      </c>
      <c r="I77" s="68">
        <v>0</v>
      </c>
      <c r="J77" s="68">
        <v>0</v>
      </c>
      <c r="K77" s="70">
        <f>SUM(L77:M77)</f>
        <v>0</v>
      </c>
      <c r="L77" s="70">
        <v>0</v>
      </c>
      <c r="M77" s="70">
        <v>0</v>
      </c>
      <c r="N77" s="58">
        <v>6000</v>
      </c>
    </row>
    <row r="78" spans="1:16" s="3" customFormat="1" ht="31.5" customHeight="1" x14ac:dyDescent="0.2">
      <c r="A78" s="48"/>
      <c r="B78" s="33" t="s">
        <v>28</v>
      </c>
      <c r="C78" s="48">
        <f>SUM(C75:C77)</f>
        <v>8879237.8000000007</v>
      </c>
      <c r="D78" s="76">
        <f t="shared" ref="D78:N78" si="13">SUM(D75:D77)</f>
        <v>7859237.7999999998</v>
      </c>
      <c r="E78" s="76">
        <f t="shared" si="13"/>
        <v>7859147.7999999998</v>
      </c>
      <c r="F78" s="76">
        <f t="shared" si="13"/>
        <v>90</v>
      </c>
      <c r="G78" s="76">
        <f t="shared" si="13"/>
        <v>0</v>
      </c>
      <c r="H78" s="76">
        <f t="shared" si="13"/>
        <v>0</v>
      </c>
      <c r="I78" s="76">
        <f t="shared" si="13"/>
        <v>0</v>
      </c>
      <c r="J78" s="76">
        <f t="shared" si="13"/>
        <v>0</v>
      </c>
      <c r="K78" s="76">
        <f t="shared" si="13"/>
        <v>0</v>
      </c>
      <c r="L78" s="76">
        <f t="shared" si="13"/>
        <v>0</v>
      </c>
      <c r="M78" s="76">
        <f t="shared" si="13"/>
        <v>0</v>
      </c>
      <c r="N78" s="76">
        <f t="shared" si="13"/>
        <v>1020000</v>
      </c>
    </row>
    <row r="79" spans="1:16" s="3" customFormat="1" ht="27" customHeight="1" x14ac:dyDescent="0.2">
      <c r="A79" s="126" t="s">
        <v>19</v>
      </c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</row>
    <row r="80" spans="1:16" s="3" customFormat="1" ht="52.5" customHeight="1" x14ac:dyDescent="0.2">
      <c r="A80" s="63">
        <v>1</v>
      </c>
      <c r="B80" s="66" t="s">
        <v>31</v>
      </c>
      <c r="C80" s="79">
        <f>D80+H80+K80+N80</f>
        <v>224180540.78</v>
      </c>
      <c r="D80" s="68">
        <f>SUM(E80:G80)</f>
        <v>221748083.71000001</v>
      </c>
      <c r="E80" s="82">
        <v>221745866.24000001</v>
      </c>
      <c r="F80" s="82">
        <v>2217.4700000000003</v>
      </c>
      <c r="G80" s="82">
        <v>0</v>
      </c>
      <c r="H80" s="82">
        <f>SUM(I80:J80)</f>
        <v>0</v>
      </c>
      <c r="I80" s="68">
        <v>0</v>
      </c>
      <c r="J80" s="68">
        <v>0</v>
      </c>
      <c r="K80" s="73">
        <f>SUM(L80:M80)</f>
        <v>2432457.0699999998</v>
      </c>
      <c r="L80" s="73">
        <v>2432457.0699999998</v>
      </c>
      <c r="M80" s="73">
        <v>0</v>
      </c>
      <c r="N80" s="73">
        <v>0</v>
      </c>
    </row>
    <row r="81" spans="1:14" s="3" customFormat="1" ht="64.5" customHeight="1" x14ac:dyDescent="0.2">
      <c r="A81" s="28">
        <v>2</v>
      </c>
      <c r="B81" s="33" t="s">
        <v>64</v>
      </c>
      <c r="C81" s="79">
        <f t="shared" ref="C81:C82" si="14">D81+H81+K81+N81</f>
        <v>4787278.32</v>
      </c>
      <c r="D81" s="48">
        <f t="shared" ref="D81" si="15">SUM(E81:G81)</f>
        <v>0</v>
      </c>
      <c r="E81" s="31">
        <v>0</v>
      </c>
      <c r="F81" s="31">
        <v>0</v>
      </c>
      <c r="G81" s="31">
        <v>0</v>
      </c>
      <c r="H81" s="31">
        <f t="shared" ref="H81:H82" si="16">SUM(I81:J81)</f>
        <v>0</v>
      </c>
      <c r="I81" s="68">
        <v>0</v>
      </c>
      <c r="J81" s="68">
        <v>0</v>
      </c>
      <c r="K81" s="50">
        <f t="shared" ref="K81:K82" si="17">SUM(L81:M81)</f>
        <v>4387278.32</v>
      </c>
      <c r="L81" s="50">
        <v>4387278.32</v>
      </c>
      <c r="M81" s="58">
        <v>0</v>
      </c>
      <c r="N81" s="58">
        <v>400000</v>
      </c>
    </row>
    <row r="82" spans="1:14" s="3" customFormat="1" ht="64.5" customHeight="1" x14ac:dyDescent="0.2">
      <c r="A82" s="28">
        <v>3</v>
      </c>
      <c r="B82" s="33" t="s">
        <v>66</v>
      </c>
      <c r="C82" s="79">
        <f t="shared" si="14"/>
        <v>515766424.30000001</v>
      </c>
      <c r="D82" s="48">
        <f t="shared" ref="D82" si="18">SUM(E82:G82)</f>
        <v>0</v>
      </c>
      <c r="E82" s="31">
        <v>0</v>
      </c>
      <c r="F82" s="31">
        <v>0</v>
      </c>
      <c r="G82" s="31">
        <v>0</v>
      </c>
      <c r="H82" s="31">
        <f t="shared" si="16"/>
        <v>0</v>
      </c>
      <c r="I82" s="68">
        <v>0</v>
      </c>
      <c r="J82" s="68">
        <v>0</v>
      </c>
      <c r="K82" s="50">
        <f t="shared" si="17"/>
        <v>515766424.30000001</v>
      </c>
      <c r="L82" s="50">
        <f>517511180.99-1749982.5</f>
        <v>515761198.49000001</v>
      </c>
      <c r="M82" s="50">
        <f>5243.31-17.5</f>
        <v>5225.8100000000004</v>
      </c>
      <c r="N82" s="58">
        <v>0</v>
      </c>
    </row>
    <row r="83" spans="1:14" s="3" customFormat="1" ht="54" customHeight="1" x14ac:dyDescent="0.2">
      <c r="A83" s="28"/>
      <c r="B83" s="33" t="s">
        <v>25</v>
      </c>
      <c r="C83" s="48">
        <f>SUM(C80:C82)</f>
        <v>744734243.39999998</v>
      </c>
      <c r="D83" s="76">
        <f t="shared" ref="D83:N83" si="19">SUM(D80:D82)</f>
        <v>221748083.71000001</v>
      </c>
      <c r="E83" s="76">
        <f t="shared" si="19"/>
        <v>221745866.24000001</v>
      </c>
      <c r="F83" s="76">
        <f t="shared" si="19"/>
        <v>2217.4700000000003</v>
      </c>
      <c r="G83" s="76">
        <f t="shared" si="19"/>
        <v>0</v>
      </c>
      <c r="H83" s="76">
        <f t="shared" si="19"/>
        <v>0</v>
      </c>
      <c r="I83" s="76">
        <f t="shared" si="19"/>
        <v>0</v>
      </c>
      <c r="J83" s="76">
        <f t="shared" si="19"/>
        <v>0</v>
      </c>
      <c r="K83" s="76">
        <f t="shared" si="19"/>
        <v>522586159.69</v>
      </c>
      <c r="L83" s="76">
        <f t="shared" si="19"/>
        <v>522580933.88</v>
      </c>
      <c r="M83" s="76">
        <f t="shared" si="19"/>
        <v>5225.8100000000004</v>
      </c>
      <c r="N83" s="76">
        <f t="shared" si="19"/>
        <v>400000</v>
      </c>
    </row>
    <row r="84" spans="1:14" s="3" customFormat="1" ht="51" customHeight="1" x14ac:dyDescent="0.2">
      <c r="A84" s="28"/>
      <c r="B84" s="33" t="s">
        <v>26</v>
      </c>
      <c r="C84" s="48">
        <f>C69+C73+C78+C83</f>
        <v>756171472.79999995</v>
      </c>
      <c r="D84" s="76">
        <f t="shared" ref="D84:N84" si="20">D69+D73+D78+D83</f>
        <v>229607321.51000002</v>
      </c>
      <c r="E84" s="76">
        <f t="shared" si="20"/>
        <v>229605014.04000002</v>
      </c>
      <c r="F84" s="76">
        <f t="shared" si="20"/>
        <v>2307.4700000000003</v>
      </c>
      <c r="G84" s="76">
        <f t="shared" si="20"/>
        <v>0</v>
      </c>
      <c r="H84" s="76">
        <f t="shared" si="20"/>
        <v>0</v>
      </c>
      <c r="I84" s="76">
        <f t="shared" si="20"/>
        <v>0</v>
      </c>
      <c r="J84" s="76">
        <f t="shared" si="20"/>
        <v>0</v>
      </c>
      <c r="K84" s="76">
        <f t="shared" si="20"/>
        <v>525134151.29000002</v>
      </c>
      <c r="L84" s="76">
        <f t="shared" si="20"/>
        <v>525128900</v>
      </c>
      <c r="M84" s="76">
        <f t="shared" si="20"/>
        <v>5251.29</v>
      </c>
      <c r="N84" s="76">
        <f t="shared" si="20"/>
        <v>1430000</v>
      </c>
    </row>
    <row r="85" spans="1:14" s="3" customFormat="1" ht="44.25" customHeight="1" x14ac:dyDescent="0.2">
      <c r="A85" s="28"/>
      <c r="B85" s="33" t="s">
        <v>20</v>
      </c>
      <c r="C85" s="48">
        <f>C84+C64</f>
        <v>870284751.28999996</v>
      </c>
      <c r="D85" s="76">
        <f t="shared" ref="D85:N85" si="21">D84+D64</f>
        <v>275665377.25</v>
      </c>
      <c r="E85" s="76">
        <f t="shared" si="21"/>
        <v>274815257.09000003</v>
      </c>
      <c r="F85" s="76">
        <f t="shared" si="21"/>
        <v>3120.1600000000003</v>
      </c>
      <c r="G85" s="76">
        <f t="shared" si="21"/>
        <v>847000</v>
      </c>
      <c r="H85" s="76">
        <f t="shared" si="21"/>
        <v>68017222.75</v>
      </c>
      <c r="I85" s="76">
        <f t="shared" si="21"/>
        <v>68016342.909999996</v>
      </c>
      <c r="J85" s="76">
        <f t="shared" si="21"/>
        <v>879.83999999999992</v>
      </c>
      <c r="K85" s="76">
        <f t="shared" si="21"/>
        <v>525134151.29000002</v>
      </c>
      <c r="L85" s="76">
        <f t="shared" si="21"/>
        <v>525128900</v>
      </c>
      <c r="M85" s="76">
        <f t="shared" si="21"/>
        <v>5251.29</v>
      </c>
      <c r="N85" s="76">
        <f t="shared" si="21"/>
        <v>1468000</v>
      </c>
    </row>
    <row r="86" spans="1:14" s="3" customFormat="1" ht="44.25" customHeight="1" x14ac:dyDescent="0.2">
      <c r="A86" s="43"/>
      <c r="B86" s="44"/>
      <c r="C86" s="45"/>
      <c r="D86" s="45"/>
      <c r="E86" s="45"/>
      <c r="F86" s="45"/>
      <c r="G86" s="45"/>
      <c r="H86" s="45"/>
      <c r="I86" s="45"/>
      <c r="J86" s="45"/>
    </row>
    <row r="87" spans="1:14" s="3" customFormat="1" ht="48" customHeight="1" x14ac:dyDescent="0.2">
      <c r="A87" s="101" t="s">
        <v>90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</row>
    <row r="88" spans="1:14" s="3" customFormat="1" ht="24" customHeight="1" x14ac:dyDescent="0.2">
      <c r="A88" s="1"/>
      <c r="B88" s="15"/>
      <c r="C88" s="17"/>
      <c r="D88" s="1"/>
      <c r="E88" s="1"/>
      <c r="F88" s="1"/>
      <c r="G88" s="1"/>
      <c r="H88" s="1"/>
      <c r="I88" s="1"/>
      <c r="J88" s="1"/>
    </row>
    <row r="89" spans="1:14" s="9" customFormat="1" ht="39" customHeight="1" x14ac:dyDescent="0.2">
      <c r="A89" s="22"/>
      <c r="B89" s="18" t="s">
        <v>75</v>
      </c>
      <c r="C89" s="23">
        <v>868816751.28999996</v>
      </c>
      <c r="D89" s="19">
        <v>343682600</v>
      </c>
      <c r="E89" s="19">
        <v>342831600</v>
      </c>
      <c r="F89" s="19">
        <v>4000</v>
      </c>
      <c r="G89" s="19">
        <v>847000</v>
      </c>
      <c r="H89" s="19"/>
      <c r="I89" s="19"/>
      <c r="J89" s="19"/>
      <c r="K89" s="60">
        <v>525134151.29000002</v>
      </c>
      <c r="L89" s="60">
        <v>525128900</v>
      </c>
      <c r="M89" s="60">
        <v>5251.29</v>
      </c>
    </row>
    <row r="90" spans="1:14" x14ac:dyDescent="0.25">
      <c r="A90" s="8"/>
      <c r="B90" s="20" t="s">
        <v>71</v>
      </c>
      <c r="C90" s="21">
        <f>C85-C89</f>
        <v>1468000</v>
      </c>
      <c r="D90" s="21">
        <f>D85-D89</f>
        <v>-68017222.75</v>
      </c>
      <c r="E90" s="21">
        <f t="shared" ref="E90:N90" si="22">E85-E89</f>
        <v>-68016342.909999967</v>
      </c>
      <c r="F90" s="21">
        <f t="shared" si="22"/>
        <v>-879.83999999999969</v>
      </c>
      <c r="G90" s="21">
        <f t="shared" si="22"/>
        <v>0</v>
      </c>
      <c r="H90" s="21">
        <f t="shared" si="22"/>
        <v>68017222.75</v>
      </c>
      <c r="I90" s="21">
        <f t="shared" si="22"/>
        <v>68016342.909999996</v>
      </c>
      <c r="J90" s="21">
        <f t="shared" si="22"/>
        <v>879.83999999999992</v>
      </c>
      <c r="K90" s="21">
        <f t="shared" si="22"/>
        <v>0</v>
      </c>
      <c r="L90" s="21">
        <f t="shared" si="22"/>
        <v>0</v>
      </c>
      <c r="M90" s="21">
        <f t="shared" si="22"/>
        <v>0</v>
      </c>
      <c r="N90" s="21">
        <f t="shared" si="22"/>
        <v>1468000</v>
      </c>
    </row>
    <row r="91" spans="1:14" x14ac:dyDescent="0.25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4" x14ac:dyDescent="0.25">
      <c r="C92" s="10"/>
      <c r="D92" s="19">
        <f>D85+H85</f>
        <v>343682600</v>
      </c>
      <c r="E92" s="19"/>
      <c r="F92" s="10"/>
      <c r="G92" s="10"/>
      <c r="H92" s="10"/>
      <c r="I92" s="10"/>
      <c r="J92" s="10"/>
    </row>
    <row r="93" spans="1:14" x14ac:dyDescent="0.25">
      <c r="C93" s="10"/>
      <c r="D93" s="19"/>
      <c r="E93" s="19"/>
      <c r="F93" s="19"/>
      <c r="G93" s="19"/>
      <c r="H93" s="19"/>
      <c r="I93" s="19"/>
      <c r="J93" s="19"/>
    </row>
    <row r="94" spans="1:14" x14ac:dyDescent="0.25">
      <c r="C94" s="10"/>
      <c r="D94" s="19"/>
      <c r="E94" s="19"/>
    </row>
    <row r="95" spans="1:14" x14ac:dyDescent="0.25">
      <c r="C95" s="10"/>
      <c r="D95" s="19"/>
      <c r="E95" s="19"/>
      <c r="F95" s="19"/>
      <c r="G95" s="19"/>
      <c r="H95" s="19"/>
      <c r="I95" s="19"/>
      <c r="J95" s="19"/>
    </row>
    <row r="96" spans="1:14" x14ac:dyDescent="0.25">
      <c r="C96" s="10"/>
      <c r="D96" s="19"/>
      <c r="E96" s="19"/>
    </row>
    <row r="97" spans="1:10" x14ac:dyDescent="0.25">
      <c r="C97" s="10"/>
      <c r="D97" s="10"/>
      <c r="E97" s="10"/>
      <c r="F97" s="10"/>
      <c r="G97" s="10"/>
      <c r="H97" s="10"/>
      <c r="I97" s="10">
        <f>F85+J85</f>
        <v>4000</v>
      </c>
      <c r="J97" s="10"/>
    </row>
    <row r="100" spans="1:10" ht="20.25" x14ac:dyDescent="0.3">
      <c r="A100" s="87"/>
      <c r="B100" s="83"/>
      <c r="C100" s="84"/>
      <c r="D100" s="84"/>
      <c r="E100" s="84"/>
    </row>
    <row r="101" spans="1:10" ht="20.25" x14ac:dyDescent="0.3">
      <c r="A101" s="87"/>
      <c r="B101" s="83"/>
      <c r="C101" s="84"/>
      <c r="D101" s="84" t="s">
        <v>86</v>
      </c>
      <c r="E101" s="84"/>
    </row>
    <row r="102" spans="1:10" ht="20.25" x14ac:dyDescent="0.3">
      <c r="A102" s="87"/>
      <c r="B102" s="83" t="s">
        <v>78</v>
      </c>
      <c r="C102" s="85">
        <f>C27</f>
        <v>21812000</v>
      </c>
      <c r="D102" s="84">
        <v>21812000</v>
      </c>
      <c r="E102" s="85">
        <f>C102-D102</f>
        <v>0</v>
      </c>
    </row>
    <row r="103" spans="1:10" ht="20.25" x14ac:dyDescent="0.3">
      <c r="A103" s="87"/>
      <c r="B103" s="83" t="s">
        <v>79</v>
      </c>
      <c r="C103" s="85">
        <f>C33</f>
        <v>25652278.490000002</v>
      </c>
      <c r="D103" s="84">
        <v>25652278.489999998</v>
      </c>
      <c r="E103" s="85">
        <f t="shared" ref="E103:E108" si="23">C103-D103</f>
        <v>0</v>
      </c>
    </row>
    <row r="104" spans="1:10" ht="20.25" x14ac:dyDescent="0.3">
      <c r="A104" s="87"/>
      <c r="B104" s="83" t="s">
        <v>80</v>
      </c>
      <c r="C104" s="85">
        <f>C43+C69</f>
        <v>29874000</v>
      </c>
      <c r="D104" s="84">
        <v>29874000</v>
      </c>
      <c r="E104" s="85">
        <f t="shared" si="23"/>
        <v>0</v>
      </c>
    </row>
    <row r="105" spans="1:10" ht="20.25" x14ac:dyDescent="0.3">
      <c r="A105" s="87"/>
      <c r="B105" s="83" t="s">
        <v>81</v>
      </c>
      <c r="C105" s="85">
        <f>C52+C73</f>
        <v>14752991.6</v>
      </c>
      <c r="D105" s="84">
        <v>14752991.6</v>
      </c>
      <c r="E105" s="85">
        <f t="shared" si="23"/>
        <v>0</v>
      </c>
    </row>
    <row r="106" spans="1:10" ht="20.25" x14ac:dyDescent="0.3">
      <c r="A106" s="87"/>
      <c r="B106" s="83" t="s">
        <v>82</v>
      </c>
      <c r="C106" s="85">
        <f>C57</f>
        <v>18872000</v>
      </c>
      <c r="D106" s="84">
        <v>18872000</v>
      </c>
      <c r="E106" s="85">
        <f t="shared" si="23"/>
        <v>0</v>
      </c>
    </row>
    <row r="107" spans="1:10" ht="20.25" x14ac:dyDescent="0.3">
      <c r="A107" s="87"/>
      <c r="B107" s="83" t="s">
        <v>83</v>
      </c>
      <c r="C107" s="85">
        <f>C63+C78</f>
        <v>14587237.800000001</v>
      </c>
      <c r="D107" s="84">
        <v>14587237.800000001</v>
      </c>
      <c r="E107" s="85">
        <f t="shared" si="23"/>
        <v>0</v>
      </c>
    </row>
    <row r="108" spans="1:10" ht="20.25" x14ac:dyDescent="0.3">
      <c r="A108" s="87"/>
      <c r="B108" s="83" t="s">
        <v>84</v>
      </c>
      <c r="C108" s="85">
        <f>C83</f>
        <v>744734243.39999998</v>
      </c>
      <c r="D108" s="84">
        <v>759135983.01999998</v>
      </c>
      <c r="E108" s="85">
        <f t="shared" si="23"/>
        <v>-14401739.620000005</v>
      </c>
    </row>
    <row r="109" spans="1:10" ht="20.25" x14ac:dyDescent="0.3">
      <c r="A109" s="87"/>
      <c r="B109" s="83"/>
      <c r="C109" s="85">
        <f>SUM(C102:C108)</f>
        <v>870284751.28999996</v>
      </c>
      <c r="D109" s="84"/>
      <c r="E109" s="84"/>
    </row>
    <row r="110" spans="1:10" ht="20.25" x14ac:dyDescent="0.3">
      <c r="A110" s="87"/>
      <c r="B110" s="83"/>
      <c r="C110" s="84"/>
      <c r="D110" s="84"/>
      <c r="E110" s="84"/>
    </row>
    <row r="111" spans="1:10" ht="20.25" x14ac:dyDescent="0.3">
      <c r="A111" s="87"/>
      <c r="B111" s="83"/>
      <c r="C111" s="84"/>
      <c r="D111" s="84"/>
      <c r="E111" s="84"/>
    </row>
    <row r="115" spans="2:4" ht="20.25" x14ac:dyDescent="0.3">
      <c r="B115" s="83" t="s">
        <v>87</v>
      </c>
    </row>
    <row r="116" spans="2:4" ht="40.5" x14ac:dyDescent="0.3">
      <c r="B116" s="83" t="s">
        <v>88</v>
      </c>
      <c r="C116" s="2" t="s">
        <v>89</v>
      </c>
    </row>
    <row r="117" spans="2:4" ht="20.25" x14ac:dyDescent="0.3">
      <c r="B117" s="83"/>
      <c r="C117" s="88">
        <f>E85+I85</f>
        <v>342831600</v>
      </c>
      <c r="D117" s="10">
        <f>F85+J85</f>
        <v>4000</v>
      </c>
    </row>
    <row r="118" spans="2:4" ht="20.25" x14ac:dyDescent="0.3">
      <c r="B118" s="83"/>
    </row>
    <row r="119" spans="2:4" ht="20.25" x14ac:dyDescent="0.3">
      <c r="B119" s="83"/>
      <c r="C119" s="2">
        <v>342831600</v>
      </c>
      <c r="D119" s="10">
        <v>4000</v>
      </c>
    </row>
    <row r="120" spans="2:4" ht="20.25" x14ac:dyDescent="0.3">
      <c r="B120" s="83"/>
      <c r="C120" s="10">
        <f>C117-C119</f>
        <v>0</v>
      </c>
    </row>
    <row r="121" spans="2:4" ht="20.25" x14ac:dyDescent="0.3">
      <c r="B121" s="83"/>
    </row>
    <row r="122" spans="2:4" ht="20.25" x14ac:dyDescent="0.3">
      <c r="B122" s="83"/>
    </row>
    <row r="123" spans="2:4" ht="20.25" x14ac:dyDescent="0.3">
      <c r="B123" s="83"/>
    </row>
    <row r="124" spans="2:4" ht="20.25" x14ac:dyDescent="0.3">
      <c r="B124" s="83"/>
    </row>
    <row r="125" spans="2:4" ht="20.25" x14ac:dyDescent="0.3">
      <c r="B125" s="83"/>
    </row>
    <row r="126" spans="2:4" ht="20.25" x14ac:dyDescent="0.3">
      <c r="B126" s="83"/>
    </row>
  </sheetData>
  <mergeCells count="102">
    <mergeCell ref="L35:L36"/>
    <mergeCell ref="M35:M36"/>
    <mergeCell ref="N35:N36"/>
    <mergeCell ref="N29:N32"/>
    <mergeCell ref="M29:M32"/>
    <mergeCell ref="L29:L32"/>
    <mergeCell ref="K29:K32"/>
    <mergeCell ref="J29:J32"/>
    <mergeCell ref="I29:I32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A79:N79"/>
    <mergeCell ref="N54:N56"/>
    <mergeCell ref="N59:N62"/>
    <mergeCell ref="A65:N65"/>
    <mergeCell ref="A66:N66"/>
    <mergeCell ref="A9:M9"/>
    <mergeCell ref="D17:D18"/>
    <mergeCell ref="G17:G18"/>
    <mergeCell ref="E17:F17"/>
    <mergeCell ref="D16:G16"/>
    <mergeCell ref="A16:A18"/>
    <mergeCell ref="B16:B18"/>
    <mergeCell ref="C16:C18"/>
    <mergeCell ref="A10:M10"/>
    <mergeCell ref="A11:M11"/>
    <mergeCell ref="A12:M12"/>
    <mergeCell ref="J45:J50"/>
    <mergeCell ref="H54:H56"/>
    <mergeCell ref="H17:H18"/>
    <mergeCell ref="I17:J17"/>
    <mergeCell ref="H16:J16"/>
    <mergeCell ref="H22:H26"/>
    <mergeCell ref="I22:I26"/>
    <mergeCell ref="M22:M26"/>
    <mergeCell ref="K45:K50"/>
    <mergeCell ref="L45:L50"/>
    <mergeCell ref="M45:M50"/>
    <mergeCell ref="A74:N74"/>
    <mergeCell ref="A70:N70"/>
    <mergeCell ref="K59:K62"/>
    <mergeCell ref="L59:L62"/>
    <mergeCell ref="M59:M62"/>
    <mergeCell ref="C59:C62"/>
    <mergeCell ref="D59:D62"/>
    <mergeCell ref="E59:E62"/>
    <mergeCell ref="F59:F62"/>
    <mergeCell ref="G59:G62"/>
    <mergeCell ref="C45:C50"/>
    <mergeCell ref="D45:D50"/>
    <mergeCell ref="F45:F50"/>
    <mergeCell ref="E45:E50"/>
    <mergeCell ref="G45:G50"/>
    <mergeCell ref="D54:D56"/>
    <mergeCell ref="F54:F56"/>
    <mergeCell ref="E54:E56"/>
    <mergeCell ref="C54:C56"/>
    <mergeCell ref="G54:G56"/>
    <mergeCell ref="H59:H62"/>
    <mergeCell ref="G22:G26"/>
    <mergeCell ref="C22:C26"/>
    <mergeCell ref="D22:D26"/>
    <mergeCell ref="E22:E26"/>
    <mergeCell ref="F22:F26"/>
    <mergeCell ref="J22:J26"/>
    <mergeCell ref="H29:H32"/>
    <mergeCell ref="G29:G32"/>
    <mergeCell ref="F29:F32"/>
    <mergeCell ref="E29:E32"/>
    <mergeCell ref="D29:D32"/>
    <mergeCell ref="C29:C32"/>
    <mergeCell ref="I59:I62"/>
    <mergeCell ref="J59:J62"/>
    <mergeCell ref="K16:M16"/>
    <mergeCell ref="K17:K18"/>
    <mergeCell ref="L17:M17"/>
    <mergeCell ref="A34:N34"/>
    <mergeCell ref="A58:N58"/>
    <mergeCell ref="N16:N18"/>
    <mergeCell ref="A20:N20"/>
    <mergeCell ref="A21:N21"/>
    <mergeCell ref="N22:N26"/>
    <mergeCell ref="A28:N28"/>
    <mergeCell ref="A53:N53"/>
    <mergeCell ref="N45:N50"/>
    <mergeCell ref="A44:N44"/>
    <mergeCell ref="K54:K56"/>
    <mergeCell ref="H45:H50"/>
    <mergeCell ref="I45:I50"/>
    <mergeCell ref="L54:L56"/>
    <mergeCell ref="M54:M56"/>
    <mergeCell ref="I54:I56"/>
    <mergeCell ref="J54:J56"/>
    <mergeCell ref="K22:K26"/>
    <mergeCell ref="L22:L26"/>
  </mergeCells>
  <pageMargins left="1.3779527559055118" right="0.39370078740157483" top="1.3779527559055118" bottom="0.39370078740157483" header="0.31496062992125984" footer="0.31496062992125984"/>
  <pageSetup paperSize="8" scale="37" fitToHeight="7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</vt:lpstr>
      <vt:lpstr>'Свод '!Заголовки_для_печати</vt:lpstr>
      <vt:lpstr>'Свод 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2022-05-24T12:17:19Z</cp:lastPrinted>
  <dcterms:created xsi:type="dcterms:W3CDTF">2002-03-25T05:35:56Z</dcterms:created>
  <dcterms:modified xsi:type="dcterms:W3CDTF">2022-06-06T13:51:20Z</dcterms:modified>
</cp:coreProperties>
</file>