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'!$A$18:$H$18</definedName>
    <definedName name="_xlnm.Print_Titles" localSheetId="0">'Свод '!$18:$18</definedName>
    <definedName name="_xlnm.Print_Area" localSheetId="0">'Свод '!$A$1:$K$117</definedName>
  </definedNames>
  <calcPr calcId="145621"/>
</workbook>
</file>

<file path=xl/calcChain.xml><?xml version="1.0" encoding="utf-8"?>
<calcChain xmlns="http://schemas.openxmlformats.org/spreadsheetml/2006/main">
  <c r="C27" i="6" l="1"/>
  <c r="D26" i="6"/>
  <c r="H26" i="6"/>
  <c r="E27" i="6"/>
  <c r="F27" i="6"/>
  <c r="G27" i="6"/>
  <c r="H27" i="6"/>
  <c r="I27" i="6"/>
  <c r="J27" i="6"/>
  <c r="K27" i="6"/>
  <c r="F35" i="6" l="1"/>
  <c r="E35" i="6"/>
  <c r="F60" i="6"/>
  <c r="E60" i="6"/>
  <c r="F44" i="6"/>
  <c r="E44" i="6"/>
  <c r="F29" i="6"/>
  <c r="E29" i="6"/>
  <c r="D105" i="6" l="1"/>
  <c r="E105" i="6"/>
  <c r="F105" i="6"/>
  <c r="G105" i="6"/>
  <c r="K105" i="6"/>
  <c r="C89" i="6" l="1"/>
  <c r="C90" i="6" s="1"/>
  <c r="D89" i="6"/>
  <c r="D90" i="6" s="1"/>
  <c r="H89" i="6"/>
  <c r="H90" i="6" s="1"/>
  <c r="E90" i="6"/>
  <c r="F90" i="6"/>
  <c r="G90" i="6"/>
  <c r="I90" i="6"/>
  <c r="J90" i="6"/>
  <c r="K90" i="6"/>
  <c r="D73" i="6" l="1"/>
  <c r="E73" i="6"/>
  <c r="F73" i="6"/>
  <c r="G73" i="6"/>
  <c r="H73" i="6"/>
  <c r="I73" i="6"/>
  <c r="J73" i="6"/>
  <c r="K73" i="6"/>
  <c r="C73" i="6"/>
  <c r="H72" i="6"/>
  <c r="D72" i="6"/>
  <c r="C72" i="6"/>
  <c r="D69" i="6"/>
  <c r="E69" i="6"/>
  <c r="F69" i="6"/>
  <c r="G69" i="6"/>
  <c r="H69" i="6"/>
  <c r="I69" i="6"/>
  <c r="J69" i="6"/>
  <c r="K69" i="6"/>
  <c r="D68" i="6"/>
  <c r="H68" i="6"/>
  <c r="C68" i="6" s="1"/>
  <c r="C69" i="6" s="1"/>
  <c r="K78" i="6" l="1"/>
  <c r="F102" i="6" l="1"/>
  <c r="I100" i="6" l="1"/>
  <c r="D100" i="6"/>
  <c r="E100" i="6"/>
  <c r="F100" i="6"/>
  <c r="G100" i="6"/>
  <c r="J100" i="6"/>
  <c r="K100" i="6"/>
  <c r="D99" i="6"/>
  <c r="H99" i="6" l="1"/>
  <c r="C99" i="6" l="1"/>
  <c r="C100" i="6" s="1"/>
  <c r="H100" i="6"/>
  <c r="D87" i="6" l="1"/>
  <c r="E87" i="6"/>
  <c r="F87" i="6"/>
  <c r="G87" i="6"/>
  <c r="I87" i="6"/>
  <c r="J87" i="6"/>
  <c r="K87" i="6"/>
  <c r="H86" i="6"/>
  <c r="C86" i="6" s="1"/>
  <c r="C87" i="6" s="1"/>
  <c r="D86" i="6"/>
  <c r="H87" i="6" l="1"/>
  <c r="D84" i="6" l="1"/>
  <c r="E84" i="6"/>
  <c r="F84" i="6"/>
  <c r="G84" i="6"/>
  <c r="H84" i="6"/>
  <c r="I84" i="6"/>
  <c r="J84" i="6"/>
  <c r="K84" i="6"/>
  <c r="C84" i="6"/>
  <c r="H83" i="6"/>
  <c r="D83" i="6"/>
  <c r="C83" i="6" s="1"/>
  <c r="D52" i="6"/>
  <c r="H52" i="6"/>
  <c r="H53" i="6" s="1"/>
  <c r="E53" i="6"/>
  <c r="F53" i="6"/>
  <c r="G53" i="6"/>
  <c r="I53" i="6"/>
  <c r="J53" i="6"/>
  <c r="K53" i="6"/>
  <c r="E79" i="6"/>
  <c r="F79" i="6"/>
  <c r="G79" i="6"/>
  <c r="I79" i="6"/>
  <c r="J79" i="6"/>
  <c r="K79" i="6"/>
  <c r="H78" i="6"/>
  <c r="D78" i="6"/>
  <c r="C52" i="6" l="1"/>
  <c r="C78" i="6"/>
  <c r="E113" i="6" l="1"/>
  <c r="F113" i="6"/>
  <c r="G113" i="6"/>
  <c r="I113" i="6"/>
  <c r="J113" i="6"/>
  <c r="K113" i="6"/>
  <c r="H112" i="6"/>
  <c r="H111" i="6"/>
  <c r="H110" i="6"/>
  <c r="H109" i="6"/>
  <c r="H108" i="6"/>
  <c r="H107" i="6"/>
  <c r="D112" i="6"/>
  <c r="D111" i="6"/>
  <c r="D110" i="6"/>
  <c r="D109" i="6"/>
  <c r="C109" i="6" s="1"/>
  <c r="D108" i="6"/>
  <c r="D107" i="6"/>
  <c r="D102" i="6"/>
  <c r="C111" i="6" l="1"/>
  <c r="C107" i="6"/>
  <c r="C112" i="6"/>
  <c r="C110" i="6"/>
  <c r="C108" i="6"/>
  <c r="H113" i="6"/>
  <c r="D113" i="6"/>
  <c r="C113" i="6" l="1"/>
  <c r="E97" i="6" l="1"/>
  <c r="F97" i="6"/>
  <c r="G97" i="6"/>
  <c r="I97" i="6"/>
  <c r="J97" i="6"/>
  <c r="K97" i="6"/>
  <c r="H96" i="6"/>
  <c r="D96" i="6"/>
  <c r="C96" i="6" l="1"/>
  <c r="D77" i="6" l="1"/>
  <c r="H77" i="6"/>
  <c r="C77" i="6" l="1"/>
  <c r="F104" i="6" l="1"/>
  <c r="E104" i="6"/>
  <c r="G104" i="6"/>
  <c r="K104" i="6"/>
  <c r="H103" i="6"/>
  <c r="D95" i="6"/>
  <c r="H93" i="6"/>
  <c r="H94" i="6"/>
  <c r="H95" i="6"/>
  <c r="H92" i="6"/>
  <c r="H82" i="6"/>
  <c r="H81" i="6"/>
  <c r="H76" i="6"/>
  <c r="H75" i="6"/>
  <c r="H79" i="6" s="1"/>
  <c r="D76" i="6"/>
  <c r="D75" i="6"/>
  <c r="H71" i="6"/>
  <c r="D71" i="6"/>
  <c r="H67" i="6"/>
  <c r="D67" i="6"/>
  <c r="H97" i="6" l="1"/>
  <c r="D79" i="6"/>
  <c r="C75" i="6"/>
  <c r="C76" i="6"/>
  <c r="C95" i="6"/>
  <c r="D103" i="6"/>
  <c r="C103" i="6" s="1"/>
  <c r="C67" i="6"/>
  <c r="C71" i="6"/>
  <c r="G63" i="6"/>
  <c r="F63" i="6"/>
  <c r="E58" i="6"/>
  <c r="F58" i="6"/>
  <c r="G58" i="6"/>
  <c r="I58" i="6"/>
  <c r="J58" i="6"/>
  <c r="K58" i="6"/>
  <c r="H35" i="6"/>
  <c r="E42" i="6"/>
  <c r="K42" i="6"/>
  <c r="E33" i="6"/>
  <c r="D29" i="6"/>
  <c r="D33" i="6" s="1"/>
  <c r="C79" i="6" l="1"/>
  <c r="D104" i="6"/>
  <c r="D60" i="6"/>
  <c r="D63" i="6" s="1"/>
  <c r="D35" i="6"/>
  <c r="C35" i="6" s="1"/>
  <c r="C42" i="6" s="1"/>
  <c r="D44" i="6"/>
  <c r="D53" i="6" s="1"/>
  <c r="E63" i="6"/>
  <c r="F42" i="6"/>
  <c r="D42" i="6" l="1"/>
  <c r="D21" i="6" l="1"/>
  <c r="F33" i="6" l="1"/>
  <c r="G33" i="6"/>
  <c r="I33" i="6"/>
  <c r="J33" i="6"/>
  <c r="K33" i="6"/>
  <c r="D55" i="6"/>
  <c r="D58" i="6" l="1"/>
  <c r="I63" i="6"/>
  <c r="J63" i="6"/>
  <c r="K63" i="6"/>
  <c r="I104" i="6" l="1"/>
  <c r="I105" i="6" s="1"/>
  <c r="D82" i="6"/>
  <c r="C82" i="6" s="1"/>
  <c r="E64" i="6" l="1"/>
  <c r="F64" i="6"/>
  <c r="G42" i="6"/>
  <c r="I42" i="6"/>
  <c r="I64" i="6" s="1"/>
  <c r="I114" i="6" s="1"/>
  <c r="J42" i="6"/>
  <c r="J64" i="6" s="1"/>
  <c r="K64" i="6"/>
  <c r="K114" i="6" s="1"/>
  <c r="K120" i="6" s="1"/>
  <c r="I120" i="6" l="1"/>
  <c r="E114" i="6"/>
  <c r="F114" i="6"/>
  <c r="F120" i="6" s="1"/>
  <c r="J104" i="6"/>
  <c r="J105" i="6" s="1"/>
  <c r="H102" i="6"/>
  <c r="H21" i="6"/>
  <c r="E120" i="6" l="1"/>
  <c r="J114" i="6"/>
  <c r="H104" i="6"/>
  <c r="H105" i="6" s="1"/>
  <c r="C102" i="6"/>
  <c r="C104" i="6" s="1"/>
  <c r="C105" i="6" s="1"/>
  <c r="C21" i="6"/>
  <c r="D93" i="6"/>
  <c r="C93" i="6" s="1"/>
  <c r="D94" i="6"/>
  <c r="C94" i="6" s="1"/>
  <c r="J120" i="6" l="1"/>
  <c r="H60" i="6" l="1"/>
  <c r="H55" i="6"/>
  <c r="H44" i="6"/>
  <c r="H42" i="6"/>
  <c r="H29" i="6"/>
  <c r="C29" i="6" s="1"/>
  <c r="C33" i="6" s="1"/>
  <c r="H58" i="6" l="1"/>
  <c r="C55" i="6"/>
  <c r="C58" i="6" s="1"/>
  <c r="H63" i="6"/>
  <c r="C60" i="6"/>
  <c r="C63" i="6" s="1"/>
  <c r="C44" i="6"/>
  <c r="H33" i="6"/>
  <c r="C53" i="6" l="1"/>
  <c r="H64" i="6"/>
  <c r="H114" i="6" s="1"/>
  <c r="H120" i="6" s="1"/>
  <c r="G64" i="6" l="1"/>
  <c r="G114" i="6" s="1"/>
  <c r="G120" i="6" s="1"/>
  <c r="D81" i="6" l="1"/>
  <c r="C81" i="6" l="1"/>
  <c r="D92" i="6"/>
  <c r="D97" i="6" s="1"/>
  <c r="C92" i="6" l="1"/>
  <c r="C97" i="6" s="1"/>
  <c r="B18" i="6" l="1"/>
  <c r="C18" i="6" s="1"/>
  <c r="D18" i="6" s="1"/>
  <c r="E18" i="6" s="1"/>
  <c r="F18" i="6" s="1"/>
  <c r="D27" i="6"/>
  <c r="D64" i="6" s="1"/>
  <c r="D114" i="6" s="1"/>
  <c r="D120" i="6" s="1"/>
  <c r="C26" i="6"/>
  <c r="C64" i="6" s="1"/>
  <c r="C114" i="6" s="1"/>
  <c r="C120" i="6" s="1"/>
</calcChain>
</file>

<file path=xl/sharedStrings.xml><?xml version="1.0" encoding="utf-8"?>
<sst xmlns="http://schemas.openxmlformats.org/spreadsheetml/2006/main" count="122" uniqueCount="96">
  <si>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</si>
  <si>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</si>
  <si>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</si>
  <si>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</si>
  <si>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</si>
  <si>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</si>
  <si>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</si>
  <si>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</si>
  <si>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</si>
  <si>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</si>
  <si>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</si>
  <si>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</si>
  <si>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</si>
  <si>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</si>
  <si>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</si>
  <si>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</si>
  <si>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</si>
  <si>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</si>
  <si>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</si>
  <si>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</si>
  <si>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</si>
  <si>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</si>
  <si>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</si>
  <si>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</si>
  <si>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</si>
  <si>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</si>
  <si>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</si>
  <si>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</si>
  <si>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</si>
  <si>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</si>
  <si>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</si>
  <si>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</si>
  <si>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по соглашению (доп. средства),  
 руб.</t>
  </si>
  <si>
    <t>Дополнительные средства  бюджета городского округа город Воронеж, руб.</t>
  </si>
  <si>
    <t>ул. 25 Января, д. 50</t>
  </si>
  <si>
    <t>ул. Переверткина, д. 6</t>
  </si>
  <si>
    <t>Ленинский пр-кт, д. 187</t>
  </si>
  <si>
    <t>ул. Переверткина, д. 37</t>
  </si>
  <si>
    <t>ул. Беговая, д. 128</t>
  </si>
  <si>
    <t>ул. Беговая, д. 130</t>
  </si>
  <si>
    <t>ул. Беговая, д. 134</t>
  </si>
  <si>
    <t>ул. Новгородская, д. 121</t>
  </si>
  <si>
    <t>Ленинский пр-кт, д. 94/6</t>
  </si>
  <si>
    <t>ул. Циолковского, д. 129</t>
  </si>
  <si>
    <t>ул. Ленинградская, д. 6</t>
  </si>
  <si>
    <t>ул. Героев Стратосферы, д. 22В</t>
  </si>
  <si>
    <t>ул. Беляевой, д. 7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</si>
  <si>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</si>
  <si>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</si>
  <si>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</si>
  <si>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</si>
  <si>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</si>
  <si>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</si>
  <si>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</si>
  <si>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Кирова, д. 10</t>
  </si>
  <si>
    <t>ул. Карла Либкнехта, д. 57</t>
  </si>
  <si>
    <t>ул. Южно-Моравская, д. 21</t>
  </si>
  <si>
    <t>ул. Космонавта Комарова, д. 7</t>
  </si>
  <si>
    <t>ул. 25 Октября, д. 45</t>
  </si>
  <si>
    <t>ул. 25 Октября, д. 48</t>
  </si>
  <si>
    <t>ул. Никитинская, д. 16</t>
  </si>
  <si>
    <t>Управление экологии</t>
  </si>
  <si>
    <t>Итого по управлению экологии</t>
  </si>
  <si>
    <t xml:space="preserve">Благоустройство Петровской набережной </t>
  </si>
  <si>
    <t>Благоустройство проспекта Революции, город Воронеж</t>
  </si>
  <si>
    <t xml:space="preserve">ассигнований бюджета городского округа город Воронеж на 2023 год на проведение мероприятий </t>
  </si>
  <si>
    <t>«Формирование современной городской среды на территории городского округа город Воронеж»</t>
  </si>
  <si>
    <t>Лимиты</t>
  </si>
  <si>
    <t>Воронежский центральный парк, ул. Ленина, 10</t>
  </si>
  <si>
    <t>наб. Спортивная, д. 4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</si>
  <si>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</si>
  <si>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</si>
  <si>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 xml:space="preserve">Проведение проверки достоверности сметной стоимости </t>
  </si>
  <si>
    <t>Управление культуры</t>
  </si>
  <si>
    <t>Итого по управлению культуры</t>
  </si>
  <si>
    <t xml:space="preserve">Исполняющий обязанности руководителя  управления жилищно-коммунального хозяйства                                                                                           Е.А. Семынин                                                                                                                                                                                                     </t>
  </si>
  <si>
    <t>средства областного бюджета</t>
  </si>
  <si>
    <t>ул. Переверткина, д. 47</t>
  </si>
  <si>
    <t>по соглашению, 
 руб.</t>
  </si>
  <si>
    <t>Сквер «Лесная сказка», ул. Богдана Хмельницкого, 26д</t>
  </si>
  <si>
    <t>Сквер Машиностроителей, ул. 9 Января, 108</t>
  </si>
  <si>
    <t>Парк Патриотов и часть территории набережной Авиастроителей (напротив парка Патриотов)</t>
  </si>
  <si>
    <t>Парк  Мостозавода, ул. Уточкина, 1д</t>
  </si>
  <si>
    <t>Часть территории набережной Авиастроителей (у парка «Алые паруса»)</t>
  </si>
  <si>
    <t>Сквер имени Г.А. Сухомлинова, ул. Кольцовская, 43в</t>
  </si>
  <si>
    <t>Благоустройство общественной территории: ул. Кропоткина, 4</t>
  </si>
  <si>
    <t>Проспект Революции – устройство системы информации и навигации</t>
  </si>
  <si>
    <t>Парк им. Дурова, ул. Ворошилова, 1м, ул. Ворошилова, 1в, ул. Моисеева, 2е</t>
  </si>
  <si>
    <t>Сквер «Надежда»,  ул. Плехановская, 8д</t>
  </si>
  <si>
    <t>Сквер «Чайка», ул. Новосибирская. 80в, 80е</t>
  </si>
  <si>
    <t>Сквер им. Бунина, ул. Плехановская, 7в, с прилегающей территорией</t>
  </si>
  <si>
    <t xml:space="preserve">Общественная территория по адресу: г. Воронеж, Московский проспект, д.131 (МБУК «ЦКС», КДЦ «Северный») </t>
  </si>
  <si>
    <t>наб. Авиастроителей, д. 38</t>
  </si>
  <si>
    <t>распоряжение от 17.03.2023 № 169-р</t>
  </si>
  <si>
    <t>Сквер Примирения и согласия</t>
  </si>
  <si>
    <t>от 06.04.2023    № 222-р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</si>
</sst>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#,##0;[Red]#,##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133">
    <xf numFmtId="0" fontId="0" fillId="0" borderId="0" xfId="0"/>
    <xf numFmtId="4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4" fontId="7" fillId="2" borderId="0" xfId="0" applyNumberFormat="1" applyFont="1" applyFill="1"/>
    <xf numFmtId="0" fontId="8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6" fillId="2" borderId="1" xfId="10" applyNumberFormat="1" applyFont="1" applyFill="1" applyBorder="1" applyAlignment="1">
      <alignment horizontal="center" vertical="center"/>
    </xf>
    <xf numFmtId="0" fontId="7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64" fontId="7" fillId="2" borderId="1" xfId="1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/>
    <xf numFmtId="165" fontId="7" fillId="2" borderId="1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/>
    <xf numFmtId="0" fontId="14" fillId="2" borderId="0" xfId="0" applyFont="1" applyFill="1" applyAlignment="1">
      <alignment horizontal="center"/>
    </xf>
    <xf numFmtId="0" fontId="11" fillId="2" borderId="6" xfId="0" applyFont="1" applyFill="1" applyBorder="1" applyAlignment="1">
      <alignment wrapText="1"/>
    </xf>
    <xf numFmtId="4" fontId="11" fillId="2" borderId="7" xfId="0" applyNumberFormat="1" applyFont="1" applyFill="1" applyBorder="1"/>
    <xf numFmtId="4" fontId="11" fillId="2" borderId="8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4" fontId="7" fillId="2" borderId="1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tabSelected="1" view="pageBreakPreview" zoomScale="44" zoomScaleNormal="61" zoomScaleSheetLayoutView="44" workbookViewId="0">
      <selection activeCell="J5" sqref="J5"/>
    </sheetView>
  </sheetViews>
  <sheetFormatPr defaultRowHeight="20.25" x14ac:dyDescent="0.3"/>
  <cols>
    <col min="1" max="1" width="10.7109375" style="20" customWidth="1"/>
    <col min="2" max="2" width="46.85546875" style="16" customWidth="1"/>
    <col min="3" max="3" width="24.7109375" style="17" customWidth="1"/>
    <col min="4" max="4" width="22.5703125" style="17" customWidth="1"/>
    <col min="5" max="5" width="23" style="17" customWidth="1"/>
    <col min="6" max="6" width="18" style="17" customWidth="1"/>
    <col min="7" max="7" width="29.5703125" style="17" customWidth="1"/>
    <col min="8" max="8" width="24.140625" style="17" customWidth="1"/>
    <col min="9" max="9" width="31" style="17" customWidth="1"/>
    <col min="10" max="10" width="19" style="17" customWidth="1"/>
    <col min="11" max="11" width="25.28515625" style="17" customWidth="1"/>
    <col min="12" max="15" width="9.140625" style="17"/>
    <col min="16" max="16" width="25.140625" style="17" bestFit="1" customWidth="1"/>
    <col min="17" max="16384" width="9.140625" style="17"/>
  </cols>
  <sheetData>
    <row r="1" spans="1:11" ht="23.25" customHeight="1" x14ac:dyDescent="0.35">
      <c r="A1" s="61"/>
      <c r="B1" s="62"/>
      <c r="C1" s="63"/>
      <c r="D1" s="63"/>
      <c r="E1" s="63"/>
      <c r="F1" s="63"/>
      <c r="G1" s="63"/>
      <c r="H1" s="64"/>
      <c r="I1" s="64"/>
      <c r="J1" s="64"/>
      <c r="K1" s="64"/>
    </row>
    <row r="2" spans="1:11" ht="30.75" customHeight="1" x14ac:dyDescent="0.35">
      <c r="A2" s="61"/>
      <c r="B2" s="62"/>
      <c r="C2" s="63"/>
      <c r="D2" s="63"/>
      <c r="E2" s="64"/>
      <c r="F2" s="64"/>
      <c r="G2" s="64"/>
      <c r="H2" s="64"/>
      <c r="I2" s="63"/>
      <c r="J2" s="65" t="s">
        <v>3</v>
      </c>
      <c r="K2" s="65"/>
    </row>
    <row r="3" spans="1:11" ht="33.75" customHeight="1" x14ac:dyDescent="0.35">
      <c r="A3" s="61"/>
      <c r="B3" s="62"/>
      <c r="C3" s="63"/>
      <c r="D3" s="63"/>
      <c r="E3" s="64"/>
      <c r="F3" s="64"/>
      <c r="G3" s="64"/>
      <c r="H3" s="64"/>
      <c r="I3" s="63"/>
      <c r="J3" s="65" t="s">
        <v>4</v>
      </c>
      <c r="K3" s="65"/>
    </row>
    <row r="4" spans="1:11" ht="32.25" customHeight="1" x14ac:dyDescent="0.35">
      <c r="A4" s="61"/>
      <c r="B4" s="62"/>
      <c r="C4" s="63"/>
      <c r="D4" s="63"/>
      <c r="E4" s="64"/>
      <c r="F4" s="64"/>
      <c r="G4" s="64"/>
      <c r="H4" s="64"/>
      <c r="I4" s="63"/>
      <c r="J4" s="65" t="s">
        <v>1</v>
      </c>
      <c r="K4" s="65"/>
    </row>
    <row r="5" spans="1:11" ht="32.25" customHeight="1" x14ac:dyDescent="0.35">
      <c r="A5" s="61"/>
      <c r="B5" s="62"/>
      <c r="C5" s="63"/>
      <c r="D5" s="63"/>
      <c r="E5" s="64"/>
      <c r="F5" s="64"/>
      <c r="G5" s="64"/>
      <c r="H5" s="64"/>
      <c r="I5" s="63"/>
      <c r="J5" s="65" t="s">
        <v>95</v>
      </c>
      <c r="K5" s="65"/>
    </row>
    <row r="6" spans="1:11" ht="23.25" customHeight="1" x14ac:dyDescent="0.35">
      <c r="A6" s="61"/>
      <c r="B6" s="62"/>
      <c r="C6" s="63"/>
      <c r="D6" s="63"/>
      <c r="E6" s="63"/>
      <c r="F6" s="63"/>
      <c r="G6" s="63"/>
      <c r="H6" s="64"/>
      <c r="I6" s="64"/>
      <c r="J6" s="64"/>
      <c r="K6" s="64"/>
    </row>
    <row r="7" spans="1:11" ht="23.25" customHeight="1" x14ac:dyDescent="0.35">
      <c r="A7" s="61"/>
      <c r="B7" s="62"/>
      <c r="C7" s="63"/>
      <c r="D7" s="63"/>
      <c r="E7" s="63"/>
      <c r="F7" s="63"/>
      <c r="G7" s="63"/>
      <c r="H7" s="64"/>
      <c r="I7" s="64"/>
      <c r="J7" s="64"/>
      <c r="K7" s="64"/>
    </row>
    <row r="8" spans="1:11" ht="23.25" customHeight="1" x14ac:dyDescent="0.35">
      <c r="A8" s="61"/>
      <c r="B8" s="62"/>
      <c r="C8" s="63"/>
      <c r="D8" s="63"/>
      <c r="E8" s="63"/>
      <c r="F8" s="63"/>
      <c r="G8" s="63"/>
      <c r="H8" s="64"/>
      <c r="I8" s="64"/>
      <c r="J8" s="64"/>
      <c r="K8" s="64"/>
    </row>
    <row r="9" spans="1:11" s="27" customFormat="1" ht="23.25" customHeight="1" x14ac:dyDescent="0.35">
      <c r="A9" s="118" t="s">
        <v>9</v>
      </c>
      <c r="B9" s="118"/>
      <c r="C9" s="118"/>
      <c r="D9" s="118"/>
      <c r="E9" s="118"/>
      <c r="F9" s="118"/>
      <c r="G9" s="118"/>
      <c r="H9" s="118"/>
      <c r="I9" s="118"/>
      <c r="J9" s="118"/>
      <c r="K9" s="66"/>
    </row>
    <row r="10" spans="1:11" s="27" customFormat="1" ht="23.25" customHeight="1" x14ac:dyDescent="0.35">
      <c r="A10" s="118" t="s">
        <v>65</v>
      </c>
      <c r="B10" s="118"/>
      <c r="C10" s="118"/>
      <c r="D10" s="118"/>
      <c r="E10" s="118"/>
      <c r="F10" s="118"/>
      <c r="G10" s="118"/>
      <c r="H10" s="118"/>
      <c r="I10" s="118"/>
      <c r="J10" s="118"/>
      <c r="K10" s="66"/>
    </row>
    <row r="11" spans="1:11" s="27" customFormat="1" ht="23.25" customHeight="1" x14ac:dyDescent="0.35">
      <c r="A11" s="120" t="s">
        <v>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66"/>
    </row>
    <row r="12" spans="1:11" s="27" customFormat="1" ht="23.25" customHeight="1" x14ac:dyDescent="0.35">
      <c r="A12" s="120" t="s">
        <v>66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66"/>
    </row>
    <row r="13" spans="1:11" s="27" customFormat="1" ht="23.25" customHeight="1" x14ac:dyDescent="0.35">
      <c r="A13" s="61"/>
      <c r="B13" s="67"/>
      <c r="C13" s="67"/>
      <c r="D13" s="67"/>
      <c r="E13" s="67"/>
      <c r="F13" s="67"/>
      <c r="G13" s="67"/>
      <c r="H13" s="66"/>
      <c r="I13" s="66"/>
      <c r="J13" s="66"/>
      <c r="K13" s="66"/>
    </row>
    <row r="14" spans="1:11" s="27" customFormat="1" ht="23.25" customHeight="1" x14ac:dyDescent="0.3">
      <c r="A14" s="20"/>
      <c r="B14" s="22"/>
      <c r="C14" s="22"/>
      <c r="D14" s="22"/>
      <c r="E14" s="22"/>
      <c r="F14" s="22"/>
      <c r="G14" s="22"/>
    </row>
    <row r="15" spans="1:11" ht="34.5" customHeight="1" x14ac:dyDescent="0.3">
      <c r="A15" s="119" t="s">
        <v>22</v>
      </c>
      <c r="B15" s="119" t="s">
        <v>23</v>
      </c>
      <c r="C15" s="119" t="s">
        <v>21</v>
      </c>
      <c r="D15" s="119" t="s">
        <v>0</v>
      </c>
      <c r="E15" s="119"/>
      <c r="F15" s="119"/>
      <c r="G15" s="119"/>
      <c r="H15" s="119" t="s">
        <v>0</v>
      </c>
      <c r="I15" s="119"/>
      <c r="J15" s="119"/>
      <c r="K15" s="125" t="s">
        <v>33</v>
      </c>
    </row>
    <row r="16" spans="1:11" ht="77.25" customHeight="1" x14ac:dyDescent="0.3">
      <c r="A16" s="119"/>
      <c r="B16" s="119"/>
      <c r="C16" s="119"/>
      <c r="D16" s="119" t="s">
        <v>30</v>
      </c>
      <c r="E16" s="119" t="s">
        <v>78</v>
      </c>
      <c r="F16" s="119"/>
      <c r="G16" s="119" t="s">
        <v>31</v>
      </c>
      <c r="H16" s="119" t="s">
        <v>30</v>
      </c>
      <c r="I16" s="119" t="s">
        <v>32</v>
      </c>
      <c r="J16" s="119"/>
      <c r="K16" s="126"/>
    </row>
    <row r="17" spans="1:11" ht="106.5" customHeight="1" x14ac:dyDescent="0.3">
      <c r="A17" s="119"/>
      <c r="B17" s="119"/>
      <c r="C17" s="119"/>
      <c r="D17" s="119"/>
      <c r="E17" s="28" t="s">
        <v>29</v>
      </c>
      <c r="F17" s="28" t="s">
        <v>28</v>
      </c>
      <c r="G17" s="119"/>
      <c r="H17" s="119"/>
      <c r="I17" s="28" t="s">
        <v>76</v>
      </c>
      <c r="J17" s="28" t="s">
        <v>28</v>
      </c>
      <c r="K17" s="127"/>
    </row>
    <row r="18" spans="1:11" ht="24.75" customHeight="1" x14ac:dyDescent="0.3">
      <c r="A18" s="25">
        <v>1</v>
      </c>
      <c r="B18" s="28">
        <f>A18+1</f>
        <v>2</v>
      </c>
      <c r="C18" s="28">
        <f t="shared" ref="C18:F18" si="0">B18+1</f>
        <v>3</v>
      </c>
      <c r="D18" s="28">
        <f t="shared" si="0"/>
        <v>4</v>
      </c>
      <c r="E18" s="28">
        <f t="shared" si="0"/>
        <v>5</v>
      </c>
      <c r="F18" s="28">
        <f t="shared" si="0"/>
        <v>6</v>
      </c>
      <c r="G18" s="28">
        <v>7</v>
      </c>
      <c r="H18" s="28">
        <v>8</v>
      </c>
      <c r="I18" s="28">
        <v>9</v>
      </c>
      <c r="J18" s="28">
        <v>10</v>
      </c>
      <c r="K18" s="28">
        <v>11</v>
      </c>
    </row>
    <row r="19" spans="1:11" ht="27" customHeight="1" x14ac:dyDescent="0.3">
      <c r="A19" s="121" t="s">
        <v>17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s="29" customFormat="1" ht="27" customHeight="1" x14ac:dyDescent="0.2">
      <c r="A20" s="128" t="s">
        <v>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</row>
    <row r="21" spans="1:11" s="29" customFormat="1" ht="51.75" customHeight="1" x14ac:dyDescent="0.2">
      <c r="A21" s="25">
        <v>1</v>
      </c>
      <c r="B21" s="7" t="s">
        <v>34</v>
      </c>
      <c r="C21" s="101">
        <f>D21+H21+K21</f>
        <v>26951001.499999996</v>
      </c>
      <c r="D21" s="101">
        <f>SUM(E21:G24)</f>
        <v>26951001.499999996</v>
      </c>
      <c r="E21" s="104">
        <v>26950731.499999996</v>
      </c>
      <c r="F21" s="104">
        <v>270</v>
      </c>
      <c r="G21" s="101">
        <v>0</v>
      </c>
      <c r="H21" s="107">
        <f>SUM(I21:J24)</f>
        <v>0</v>
      </c>
      <c r="I21" s="107">
        <v>0</v>
      </c>
      <c r="J21" s="107">
        <v>0</v>
      </c>
      <c r="K21" s="107">
        <v>0</v>
      </c>
    </row>
    <row r="22" spans="1:11" s="29" customFormat="1" ht="43.5" customHeight="1" x14ac:dyDescent="0.2">
      <c r="A22" s="25">
        <v>2</v>
      </c>
      <c r="B22" s="3" t="s">
        <v>35</v>
      </c>
      <c r="C22" s="102"/>
      <c r="D22" s="102"/>
      <c r="E22" s="105"/>
      <c r="F22" s="105"/>
      <c r="G22" s="102"/>
      <c r="H22" s="108"/>
      <c r="I22" s="108"/>
      <c r="J22" s="108"/>
      <c r="K22" s="108"/>
    </row>
    <row r="23" spans="1:11" s="29" customFormat="1" ht="51.75" customHeight="1" x14ac:dyDescent="0.2">
      <c r="A23" s="25">
        <v>3</v>
      </c>
      <c r="B23" s="7" t="s">
        <v>36</v>
      </c>
      <c r="C23" s="102"/>
      <c r="D23" s="102"/>
      <c r="E23" s="105"/>
      <c r="F23" s="105"/>
      <c r="G23" s="102"/>
      <c r="H23" s="108"/>
      <c r="I23" s="108"/>
      <c r="J23" s="108"/>
      <c r="K23" s="108"/>
    </row>
    <row r="24" spans="1:11" s="29" customFormat="1" ht="39" customHeight="1" x14ac:dyDescent="0.2">
      <c r="A24" s="25">
        <v>4</v>
      </c>
      <c r="B24" s="7" t="s">
        <v>37</v>
      </c>
      <c r="C24" s="102"/>
      <c r="D24" s="102"/>
      <c r="E24" s="105"/>
      <c r="F24" s="105"/>
      <c r="G24" s="102"/>
      <c r="H24" s="108"/>
      <c r="I24" s="108"/>
      <c r="J24" s="108"/>
      <c r="K24" s="108"/>
    </row>
    <row r="25" spans="1:11" s="29" customFormat="1" ht="39" customHeight="1" x14ac:dyDescent="0.2">
      <c r="A25" s="93">
        <v>5</v>
      </c>
      <c r="B25" s="7" t="s">
        <v>77</v>
      </c>
      <c r="C25" s="103"/>
      <c r="D25" s="103"/>
      <c r="E25" s="106"/>
      <c r="F25" s="106"/>
      <c r="G25" s="103"/>
      <c r="H25" s="109"/>
      <c r="I25" s="109"/>
      <c r="J25" s="109"/>
      <c r="K25" s="109"/>
    </row>
    <row r="26" spans="1:11" s="29" customFormat="1" ht="72.75" customHeight="1" x14ac:dyDescent="0.2">
      <c r="A26" s="97"/>
      <c r="B26" s="19" t="s">
        <v>72</v>
      </c>
      <c r="C26" s="94">
        <f>D26+H26+K26</f>
        <v>4000</v>
      </c>
      <c r="D26" s="94">
        <f>SUM(E26:G26)</f>
        <v>0</v>
      </c>
      <c r="E26" s="95">
        <v>0</v>
      </c>
      <c r="F26" s="95">
        <v>0</v>
      </c>
      <c r="G26" s="94">
        <v>0</v>
      </c>
      <c r="H26" s="96">
        <f>SUM(I26:J26)</f>
        <v>0</v>
      </c>
      <c r="I26" s="96">
        <v>0</v>
      </c>
      <c r="J26" s="96">
        <v>0</v>
      </c>
      <c r="K26" s="96">
        <v>4000</v>
      </c>
    </row>
    <row r="27" spans="1:11" s="29" customFormat="1" ht="51.75" customHeight="1" x14ac:dyDescent="0.2">
      <c r="A27" s="25"/>
      <c r="B27" s="3" t="s">
        <v>5</v>
      </c>
      <c r="C27" s="23">
        <f>SUM(C21:C26)</f>
        <v>26955001.499999996</v>
      </c>
      <c r="D27" s="98">
        <f t="shared" ref="D27:K27" si="1">SUM(D21:D26)</f>
        <v>26951001.499999996</v>
      </c>
      <c r="E27" s="98">
        <f t="shared" si="1"/>
        <v>26950731.499999996</v>
      </c>
      <c r="F27" s="98">
        <f t="shared" si="1"/>
        <v>270</v>
      </c>
      <c r="G27" s="98">
        <f t="shared" si="1"/>
        <v>0</v>
      </c>
      <c r="H27" s="98">
        <f t="shared" si="1"/>
        <v>0</v>
      </c>
      <c r="I27" s="98">
        <f t="shared" si="1"/>
        <v>0</v>
      </c>
      <c r="J27" s="98">
        <f t="shared" si="1"/>
        <v>0</v>
      </c>
      <c r="K27" s="98">
        <f t="shared" si="1"/>
        <v>4000</v>
      </c>
    </row>
    <row r="28" spans="1:11" s="29" customFormat="1" ht="27" customHeight="1" x14ac:dyDescent="0.2">
      <c r="A28" s="121" t="s">
        <v>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s="29" customFormat="1" ht="36.75" customHeight="1" x14ac:dyDescent="0.2">
      <c r="A29" s="30">
        <v>1</v>
      </c>
      <c r="B29" s="11" t="s">
        <v>38</v>
      </c>
      <c r="C29" s="101">
        <f>D29+H29+K29</f>
        <v>24800271</v>
      </c>
      <c r="D29" s="101">
        <f>SUM(E29:G32)</f>
        <v>24800271</v>
      </c>
      <c r="E29" s="117">
        <f>27100000-2299977</f>
        <v>24800023</v>
      </c>
      <c r="F29" s="117">
        <f>271-23</f>
        <v>248</v>
      </c>
      <c r="G29" s="101">
        <v>0</v>
      </c>
      <c r="H29" s="101">
        <f>SUM(I29:J32)</f>
        <v>0</v>
      </c>
      <c r="I29" s="101">
        <v>0</v>
      </c>
      <c r="J29" s="101">
        <v>0</v>
      </c>
      <c r="K29" s="101">
        <v>0</v>
      </c>
    </row>
    <row r="30" spans="1:11" s="29" customFormat="1" ht="36.75" customHeight="1" x14ac:dyDescent="0.2">
      <c r="A30" s="31">
        <v>2</v>
      </c>
      <c r="B30" s="6" t="s">
        <v>39</v>
      </c>
      <c r="C30" s="102"/>
      <c r="D30" s="102"/>
      <c r="E30" s="117"/>
      <c r="F30" s="117"/>
      <c r="G30" s="102"/>
      <c r="H30" s="102"/>
      <c r="I30" s="102"/>
      <c r="J30" s="102"/>
      <c r="K30" s="102"/>
    </row>
    <row r="31" spans="1:11" s="29" customFormat="1" ht="36.75" customHeight="1" x14ac:dyDescent="0.2">
      <c r="A31" s="31">
        <v>3</v>
      </c>
      <c r="B31" s="6" t="s">
        <v>40</v>
      </c>
      <c r="C31" s="102"/>
      <c r="D31" s="102"/>
      <c r="E31" s="117"/>
      <c r="F31" s="117"/>
      <c r="G31" s="102"/>
      <c r="H31" s="102"/>
      <c r="I31" s="102"/>
      <c r="J31" s="102"/>
      <c r="K31" s="102"/>
    </row>
    <row r="32" spans="1:11" s="29" customFormat="1" ht="36.75" customHeight="1" x14ac:dyDescent="0.2">
      <c r="A32" s="31">
        <v>4</v>
      </c>
      <c r="B32" s="6" t="s">
        <v>41</v>
      </c>
      <c r="C32" s="103"/>
      <c r="D32" s="103"/>
      <c r="E32" s="117"/>
      <c r="F32" s="117"/>
      <c r="G32" s="103"/>
      <c r="H32" s="103"/>
      <c r="I32" s="103"/>
      <c r="J32" s="103"/>
      <c r="K32" s="103"/>
    </row>
    <row r="33" spans="1:11" s="29" customFormat="1" ht="48.75" customHeight="1" x14ac:dyDescent="0.2">
      <c r="A33" s="32"/>
      <c r="B33" s="1" t="s">
        <v>8</v>
      </c>
      <c r="C33" s="23">
        <f>SUM(C29:C32)</f>
        <v>24800271</v>
      </c>
      <c r="D33" s="23">
        <f>SUM(D29:D32)</f>
        <v>24800271</v>
      </c>
      <c r="E33" s="23">
        <f>SUM(E29:E32)</f>
        <v>24800023</v>
      </c>
      <c r="F33" s="23">
        <f t="shared" ref="F33:K33" si="2">SUM(F29:F32)</f>
        <v>248</v>
      </c>
      <c r="G33" s="23">
        <f t="shared" si="2"/>
        <v>0</v>
      </c>
      <c r="H33" s="23">
        <f t="shared" si="2"/>
        <v>0</v>
      </c>
      <c r="I33" s="23">
        <f t="shared" si="2"/>
        <v>0</v>
      </c>
      <c r="J33" s="23">
        <f t="shared" si="2"/>
        <v>0</v>
      </c>
      <c r="K33" s="23">
        <f t="shared" si="2"/>
        <v>0</v>
      </c>
    </row>
    <row r="34" spans="1:11" s="29" customFormat="1" ht="27" customHeight="1" x14ac:dyDescent="0.2">
      <c r="A34" s="110" t="s">
        <v>10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2"/>
    </row>
    <row r="35" spans="1:11" s="29" customFormat="1" ht="36.75" customHeight="1" x14ac:dyDescent="0.2">
      <c r="A35" s="33">
        <v>1</v>
      </c>
      <c r="B35" s="3" t="s">
        <v>42</v>
      </c>
      <c r="C35" s="101">
        <f>D35+H35+K35</f>
        <v>29840989.730000004</v>
      </c>
      <c r="D35" s="101">
        <f>SUM(E35:G40)</f>
        <v>29840989.730000004</v>
      </c>
      <c r="E35" s="101">
        <f>24973750.26+4866939.8</f>
        <v>29840690.060000002</v>
      </c>
      <c r="F35" s="101">
        <f>251+48.67</f>
        <v>299.67</v>
      </c>
      <c r="G35" s="101">
        <v>0</v>
      </c>
      <c r="H35" s="104">
        <f>SUM(I35:J40)</f>
        <v>0</v>
      </c>
      <c r="I35" s="104">
        <v>0</v>
      </c>
      <c r="J35" s="104">
        <v>0</v>
      </c>
      <c r="K35" s="104">
        <v>0</v>
      </c>
    </row>
    <row r="36" spans="1:11" s="29" customFormat="1" ht="36.75" customHeight="1" x14ac:dyDescent="0.2">
      <c r="A36" s="33">
        <v>2</v>
      </c>
      <c r="B36" s="3" t="s">
        <v>43</v>
      </c>
      <c r="C36" s="102"/>
      <c r="D36" s="102"/>
      <c r="E36" s="102"/>
      <c r="F36" s="102"/>
      <c r="G36" s="102"/>
      <c r="H36" s="105"/>
      <c r="I36" s="105"/>
      <c r="J36" s="105"/>
      <c r="K36" s="105"/>
    </row>
    <row r="37" spans="1:11" s="29" customFormat="1" ht="36.75" customHeight="1" x14ac:dyDescent="0.2">
      <c r="A37" s="34">
        <v>3</v>
      </c>
      <c r="B37" s="21" t="s">
        <v>44</v>
      </c>
      <c r="C37" s="102"/>
      <c r="D37" s="102"/>
      <c r="E37" s="102"/>
      <c r="F37" s="102"/>
      <c r="G37" s="102"/>
      <c r="H37" s="105"/>
      <c r="I37" s="105"/>
      <c r="J37" s="105"/>
      <c r="K37" s="105"/>
    </row>
    <row r="38" spans="1:11" s="29" customFormat="1" ht="36.75" customHeight="1" x14ac:dyDescent="0.2">
      <c r="A38" s="33">
        <v>4</v>
      </c>
      <c r="B38" s="3" t="s">
        <v>45</v>
      </c>
      <c r="C38" s="102"/>
      <c r="D38" s="102"/>
      <c r="E38" s="102"/>
      <c r="F38" s="102"/>
      <c r="G38" s="102"/>
      <c r="H38" s="105"/>
      <c r="I38" s="105"/>
      <c r="J38" s="105"/>
      <c r="K38" s="105"/>
    </row>
    <row r="39" spans="1:11" s="29" customFormat="1" ht="36.75" customHeight="1" x14ac:dyDescent="0.2">
      <c r="A39" s="33">
        <v>5</v>
      </c>
      <c r="B39" s="3" t="s">
        <v>69</v>
      </c>
      <c r="C39" s="102"/>
      <c r="D39" s="102"/>
      <c r="E39" s="102"/>
      <c r="F39" s="102"/>
      <c r="G39" s="102"/>
      <c r="H39" s="105"/>
      <c r="I39" s="105"/>
      <c r="J39" s="105"/>
      <c r="K39" s="105"/>
    </row>
    <row r="40" spans="1:11" s="29" customFormat="1" ht="36.75" customHeight="1" x14ac:dyDescent="0.2">
      <c r="A40" s="33">
        <v>6</v>
      </c>
      <c r="B40" s="3" t="s">
        <v>46</v>
      </c>
      <c r="C40" s="102"/>
      <c r="D40" s="102"/>
      <c r="E40" s="102"/>
      <c r="F40" s="102"/>
      <c r="G40" s="102"/>
      <c r="H40" s="105"/>
      <c r="I40" s="105"/>
      <c r="J40" s="105"/>
      <c r="K40" s="105"/>
    </row>
    <row r="41" spans="1:11" s="29" customFormat="1" ht="36.75" customHeight="1" x14ac:dyDescent="0.2">
      <c r="A41" s="33">
        <v>7</v>
      </c>
      <c r="B41" s="3" t="s">
        <v>92</v>
      </c>
      <c r="C41" s="103"/>
      <c r="D41" s="103"/>
      <c r="E41" s="103"/>
      <c r="F41" s="103"/>
      <c r="G41" s="103"/>
      <c r="H41" s="106"/>
      <c r="I41" s="106"/>
      <c r="J41" s="106"/>
      <c r="K41" s="106"/>
    </row>
    <row r="42" spans="1:11" s="29" customFormat="1" ht="36.75" customHeight="1" x14ac:dyDescent="0.2">
      <c r="A42" s="23"/>
      <c r="B42" s="1" t="s">
        <v>11</v>
      </c>
      <c r="C42" s="23">
        <f>SUM(C35:C41)</f>
        <v>29840989.730000004</v>
      </c>
      <c r="D42" s="23">
        <f t="shared" ref="D42:J42" si="3">SUM(D35:D40)</f>
        <v>29840989.730000004</v>
      </c>
      <c r="E42" s="23">
        <f t="shared" si="3"/>
        <v>29840690.060000002</v>
      </c>
      <c r="F42" s="23">
        <f t="shared" si="3"/>
        <v>299.67</v>
      </c>
      <c r="G42" s="23">
        <f t="shared" si="3"/>
        <v>0</v>
      </c>
      <c r="H42" s="23">
        <f t="shared" si="3"/>
        <v>0</v>
      </c>
      <c r="I42" s="23">
        <f t="shared" si="3"/>
        <v>0</v>
      </c>
      <c r="J42" s="23">
        <f t="shared" si="3"/>
        <v>0</v>
      </c>
      <c r="K42" s="23">
        <f>SUM(K35)</f>
        <v>0</v>
      </c>
    </row>
    <row r="43" spans="1:11" s="29" customFormat="1" ht="27" customHeight="1" x14ac:dyDescent="0.2">
      <c r="A43" s="110" t="s">
        <v>12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2"/>
    </row>
    <row r="44" spans="1:11" s="29" customFormat="1" ht="32.25" customHeight="1" x14ac:dyDescent="0.2">
      <c r="A44" s="33">
        <v>1</v>
      </c>
      <c r="B44" s="2" t="s">
        <v>47</v>
      </c>
      <c r="C44" s="101">
        <f>D44+H44+K44</f>
        <v>15407117</v>
      </c>
      <c r="D44" s="101">
        <f>SUM(E44:G51)</f>
        <v>15407117</v>
      </c>
      <c r="E44" s="101">
        <f>16399953-2299977</f>
        <v>14099976</v>
      </c>
      <c r="F44" s="101">
        <f>164-23</f>
        <v>141</v>
      </c>
      <c r="G44" s="101">
        <v>1307000</v>
      </c>
      <c r="H44" s="104">
        <f>SUM(I44:J49)</f>
        <v>0</v>
      </c>
      <c r="I44" s="104">
        <v>0</v>
      </c>
      <c r="J44" s="104">
        <v>0</v>
      </c>
      <c r="K44" s="104">
        <v>0</v>
      </c>
    </row>
    <row r="45" spans="1:11" s="29" customFormat="1" ht="27" customHeight="1" x14ac:dyDescent="0.2">
      <c r="A45" s="33">
        <v>2</v>
      </c>
      <c r="B45" s="2" t="s">
        <v>48</v>
      </c>
      <c r="C45" s="102"/>
      <c r="D45" s="102"/>
      <c r="E45" s="102"/>
      <c r="F45" s="102"/>
      <c r="G45" s="102"/>
      <c r="H45" s="105"/>
      <c r="I45" s="105"/>
      <c r="J45" s="105"/>
      <c r="K45" s="105"/>
    </row>
    <row r="46" spans="1:11" s="29" customFormat="1" ht="27" customHeight="1" x14ac:dyDescent="0.2">
      <c r="A46" s="33">
        <v>3</v>
      </c>
      <c r="B46" s="2" t="s">
        <v>49</v>
      </c>
      <c r="C46" s="102"/>
      <c r="D46" s="102"/>
      <c r="E46" s="102"/>
      <c r="F46" s="102"/>
      <c r="G46" s="102"/>
      <c r="H46" s="105"/>
      <c r="I46" s="105"/>
      <c r="J46" s="105"/>
      <c r="K46" s="105"/>
    </row>
    <row r="47" spans="1:11" s="29" customFormat="1" ht="27" customHeight="1" x14ac:dyDescent="0.2">
      <c r="A47" s="33">
        <v>4</v>
      </c>
      <c r="B47" s="2" t="s">
        <v>50</v>
      </c>
      <c r="C47" s="102"/>
      <c r="D47" s="102"/>
      <c r="E47" s="102"/>
      <c r="F47" s="102"/>
      <c r="G47" s="102"/>
      <c r="H47" s="105"/>
      <c r="I47" s="105"/>
      <c r="J47" s="105"/>
      <c r="K47" s="105"/>
    </row>
    <row r="48" spans="1:11" s="29" customFormat="1" ht="27" customHeight="1" x14ac:dyDescent="0.2">
      <c r="A48" s="33">
        <v>5</v>
      </c>
      <c r="B48" s="2" t="s">
        <v>51</v>
      </c>
      <c r="C48" s="102"/>
      <c r="D48" s="102"/>
      <c r="E48" s="102"/>
      <c r="F48" s="102"/>
      <c r="G48" s="102"/>
      <c r="H48" s="105"/>
      <c r="I48" s="105"/>
      <c r="J48" s="105"/>
      <c r="K48" s="105"/>
    </row>
    <row r="49" spans="1:11" s="29" customFormat="1" ht="37.5" customHeight="1" x14ac:dyDescent="0.2">
      <c r="A49" s="33">
        <v>6</v>
      </c>
      <c r="B49" s="3" t="s">
        <v>52</v>
      </c>
      <c r="C49" s="102"/>
      <c r="D49" s="102"/>
      <c r="E49" s="102"/>
      <c r="F49" s="102"/>
      <c r="G49" s="102"/>
      <c r="H49" s="105"/>
      <c r="I49" s="105"/>
      <c r="J49" s="105"/>
      <c r="K49" s="105"/>
    </row>
    <row r="50" spans="1:11" s="29" customFormat="1" ht="40.5" customHeight="1" x14ac:dyDescent="0.2">
      <c r="A50" s="33">
        <v>7</v>
      </c>
      <c r="B50" s="3" t="s">
        <v>53</v>
      </c>
      <c r="C50" s="102"/>
      <c r="D50" s="102"/>
      <c r="E50" s="102"/>
      <c r="F50" s="102"/>
      <c r="G50" s="102"/>
      <c r="H50" s="105"/>
      <c r="I50" s="105"/>
      <c r="J50" s="105"/>
      <c r="K50" s="105"/>
    </row>
    <row r="51" spans="1:11" s="29" customFormat="1" ht="37.5" customHeight="1" x14ac:dyDescent="0.2">
      <c r="A51" s="33">
        <v>8</v>
      </c>
      <c r="B51" s="3" t="s">
        <v>54</v>
      </c>
      <c r="C51" s="103"/>
      <c r="D51" s="103"/>
      <c r="E51" s="103"/>
      <c r="F51" s="103"/>
      <c r="G51" s="103"/>
      <c r="H51" s="106"/>
      <c r="I51" s="106"/>
      <c r="J51" s="106"/>
      <c r="K51" s="106"/>
    </row>
    <row r="52" spans="1:11" s="29" customFormat="1" ht="68.25" customHeight="1" x14ac:dyDescent="0.2">
      <c r="A52" s="33"/>
      <c r="B52" s="2" t="s">
        <v>72</v>
      </c>
      <c r="C52" s="81">
        <f>D52+H52+K52</f>
        <v>9000</v>
      </c>
      <c r="D52" s="81">
        <f>SUM(E52:G52)</f>
        <v>0</v>
      </c>
      <c r="E52" s="81">
        <v>0</v>
      </c>
      <c r="F52" s="81">
        <v>0</v>
      </c>
      <c r="G52" s="81">
        <v>0</v>
      </c>
      <c r="H52" s="78">
        <f>SUM(I52:J52)</f>
        <v>0</v>
      </c>
      <c r="I52" s="78">
        <v>0</v>
      </c>
      <c r="J52" s="78">
        <v>0</v>
      </c>
      <c r="K52" s="78">
        <v>9000</v>
      </c>
    </row>
    <row r="53" spans="1:11" s="29" customFormat="1" ht="27" customHeight="1" x14ac:dyDescent="0.2">
      <c r="A53" s="23"/>
      <c r="B53" s="1" t="s">
        <v>13</v>
      </c>
      <c r="C53" s="23">
        <f>SUM(C44:C52)</f>
        <v>15416117</v>
      </c>
      <c r="D53" s="77">
        <f t="shared" ref="D53:K53" si="4">SUM(D44:D52)</f>
        <v>15407117</v>
      </c>
      <c r="E53" s="77">
        <f t="shared" si="4"/>
        <v>14099976</v>
      </c>
      <c r="F53" s="77">
        <f t="shared" si="4"/>
        <v>141</v>
      </c>
      <c r="G53" s="77">
        <f t="shared" si="4"/>
        <v>1307000</v>
      </c>
      <c r="H53" s="77">
        <f t="shared" si="4"/>
        <v>0</v>
      </c>
      <c r="I53" s="77">
        <f t="shared" si="4"/>
        <v>0</v>
      </c>
      <c r="J53" s="77">
        <f t="shared" si="4"/>
        <v>0</v>
      </c>
      <c r="K53" s="77">
        <f t="shared" si="4"/>
        <v>9000</v>
      </c>
    </row>
    <row r="54" spans="1:11" s="29" customFormat="1" ht="27" customHeight="1" x14ac:dyDescent="0.2">
      <c r="A54" s="110" t="s">
        <v>14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2"/>
    </row>
    <row r="55" spans="1:11" s="29" customFormat="1" ht="35.25" customHeight="1" x14ac:dyDescent="0.2">
      <c r="A55" s="35">
        <v>1</v>
      </c>
      <c r="B55" s="12" t="s">
        <v>55</v>
      </c>
      <c r="C55" s="114">
        <f>D55+H55+K55</f>
        <v>20000200</v>
      </c>
      <c r="D55" s="114">
        <f>SUM(E55:G57)</f>
        <v>20000200</v>
      </c>
      <c r="E55" s="114">
        <v>20000000</v>
      </c>
      <c r="F55" s="114">
        <v>200</v>
      </c>
      <c r="G55" s="114">
        <v>0</v>
      </c>
      <c r="H55" s="106">
        <f>SUM(I55:J57)</f>
        <v>0</v>
      </c>
      <c r="I55" s="106">
        <v>0</v>
      </c>
      <c r="J55" s="106">
        <v>0</v>
      </c>
      <c r="K55" s="106">
        <v>0</v>
      </c>
    </row>
    <row r="56" spans="1:11" s="29" customFormat="1" ht="36.75" customHeight="1" x14ac:dyDescent="0.2">
      <c r="A56" s="36">
        <v>2</v>
      </c>
      <c r="B56" s="5" t="s">
        <v>56</v>
      </c>
      <c r="C56" s="113"/>
      <c r="D56" s="113"/>
      <c r="E56" s="113"/>
      <c r="F56" s="113"/>
      <c r="G56" s="113"/>
      <c r="H56" s="117"/>
      <c r="I56" s="117"/>
      <c r="J56" s="117"/>
      <c r="K56" s="117"/>
    </row>
    <row r="57" spans="1:11" s="29" customFormat="1" ht="38.25" customHeight="1" x14ac:dyDescent="0.2">
      <c r="A57" s="36">
        <v>3</v>
      </c>
      <c r="B57" s="5" t="s">
        <v>57</v>
      </c>
      <c r="C57" s="113"/>
      <c r="D57" s="113"/>
      <c r="E57" s="113"/>
      <c r="F57" s="113"/>
      <c r="G57" s="113"/>
      <c r="H57" s="117"/>
      <c r="I57" s="117"/>
      <c r="J57" s="117"/>
      <c r="K57" s="117"/>
    </row>
    <row r="58" spans="1:11" s="29" customFormat="1" ht="30" customHeight="1" x14ac:dyDescent="0.2">
      <c r="A58" s="24"/>
      <c r="B58" s="1" t="s">
        <v>15</v>
      </c>
      <c r="C58" s="24">
        <f>SUM(C55)</f>
        <v>20000200</v>
      </c>
      <c r="D58" s="24">
        <f t="shared" ref="D58:K58" si="5">SUM(D55)</f>
        <v>20000200</v>
      </c>
      <c r="E58" s="24">
        <f t="shared" si="5"/>
        <v>20000000</v>
      </c>
      <c r="F58" s="24">
        <f t="shared" si="5"/>
        <v>200</v>
      </c>
      <c r="G58" s="24">
        <f t="shared" si="5"/>
        <v>0</v>
      </c>
      <c r="H58" s="24">
        <f t="shared" si="5"/>
        <v>0</v>
      </c>
      <c r="I58" s="24">
        <f t="shared" si="5"/>
        <v>0</v>
      </c>
      <c r="J58" s="24">
        <f t="shared" si="5"/>
        <v>0</v>
      </c>
      <c r="K58" s="24">
        <f t="shared" si="5"/>
        <v>0</v>
      </c>
    </row>
    <row r="59" spans="1:11" s="29" customFormat="1" ht="27" customHeight="1" x14ac:dyDescent="0.2">
      <c r="A59" s="99" t="s">
        <v>16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spans="1:11" s="38" customFormat="1" ht="30" customHeight="1" x14ac:dyDescent="0.2">
      <c r="A60" s="37">
        <v>1</v>
      </c>
      <c r="B60" s="8" t="s">
        <v>58</v>
      </c>
      <c r="C60" s="115">
        <f>D60+H60+K60</f>
        <v>5413872.7300000004</v>
      </c>
      <c r="D60" s="115">
        <f>SUM(E60:G62)</f>
        <v>5413872.7300000004</v>
      </c>
      <c r="E60" s="104">
        <f>5379507.2-266985.8</f>
        <v>5112521.4000000004</v>
      </c>
      <c r="F60" s="104">
        <f>54-2.67</f>
        <v>51.33</v>
      </c>
      <c r="G60" s="115">
        <v>301300</v>
      </c>
      <c r="H60" s="117">
        <f>SUM(I60:J62)</f>
        <v>0</v>
      </c>
      <c r="I60" s="117">
        <v>0</v>
      </c>
      <c r="J60" s="117">
        <v>0</v>
      </c>
      <c r="K60" s="117">
        <v>0</v>
      </c>
    </row>
    <row r="61" spans="1:11" s="38" customFormat="1" ht="40.5" customHeight="1" x14ac:dyDescent="0.2">
      <c r="A61" s="37">
        <v>2</v>
      </c>
      <c r="B61" s="8" t="s">
        <v>59</v>
      </c>
      <c r="C61" s="116"/>
      <c r="D61" s="116"/>
      <c r="E61" s="105"/>
      <c r="F61" s="105"/>
      <c r="G61" s="116"/>
      <c r="H61" s="117"/>
      <c r="I61" s="117"/>
      <c r="J61" s="117"/>
      <c r="K61" s="117"/>
    </row>
    <row r="62" spans="1:11" s="38" customFormat="1" ht="36.75" customHeight="1" x14ac:dyDescent="0.2">
      <c r="A62" s="37">
        <v>3</v>
      </c>
      <c r="B62" s="4" t="s">
        <v>60</v>
      </c>
      <c r="C62" s="116"/>
      <c r="D62" s="116"/>
      <c r="E62" s="106"/>
      <c r="F62" s="106"/>
      <c r="G62" s="116"/>
      <c r="H62" s="117"/>
      <c r="I62" s="117"/>
      <c r="J62" s="117"/>
      <c r="K62" s="117"/>
    </row>
    <row r="63" spans="1:11" s="38" customFormat="1" ht="27" customHeight="1" x14ac:dyDescent="0.2">
      <c r="A63" s="37"/>
      <c r="B63" s="1" t="s">
        <v>27</v>
      </c>
      <c r="C63" s="24">
        <f t="shared" ref="C63:K63" si="6">SUM(C60:C62)</f>
        <v>5413872.7300000004</v>
      </c>
      <c r="D63" s="24">
        <f t="shared" si="6"/>
        <v>5413872.7300000004</v>
      </c>
      <c r="E63" s="24">
        <f t="shared" si="6"/>
        <v>5112521.4000000004</v>
      </c>
      <c r="F63" s="24">
        <f t="shared" si="6"/>
        <v>51.33</v>
      </c>
      <c r="G63" s="24">
        <f t="shared" si="6"/>
        <v>301300</v>
      </c>
      <c r="H63" s="24">
        <f t="shared" si="6"/>
        <v>0</v>
      </c>
      <c r="I63" s="24">
        <f t="shared" si="6"/>
        <v>0</v>
      </c>
      <c r="J63" s="24">
        <f t="shared" si="6"/>
        <v>0</v>
      </c>
      <c r="K63" s="24">
        <f t="shared" si="6"/>
        <v>0</v>
      </c>
    </row>
    <row r="64" spans="1:11" s="38" customFormat="1" ht="52.5" customHeight="1" x14ac:dyDescent="0.2">
      <c r="A64" s="24"/>
      <c r="B64" s="4" t="s">
        <v>26</v>
      </c>
      <c r="C64" s="24">
        <f t="shared" ref="C64:K64" si="7">C63+C58+C53+C42+C33+C27</f>
        <v>122426451.96000001</v>
      </c>
      <c r="D64" s="24">
        <f t="shared" si="7"/>
        <v>122413451.96000001</v>
      </c>
      <c r="E64" s="24">
        <f t="shared" si="7"/>
        <v>120803941.96000001</v>
      </c>
      <c r="F64" s="24">
        <f t="shared" si="7"/>
        <v>1210</v>
      </c>
      <c r="G64" s="24">
        <f t="shared" si="7"/>
        <v>1608300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13000</v>
      </c>
    </row>
    <row r="65" spans="1:11" s="38" customFormat="1" ht="50.25" customHeight="1" x14ac:dyDescent="0.2">
      <c r="A65" s="131" t="s">
        <v>18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</row>
    <row r="66" spans="1:11" s="38" customFormat="1" ht="51.75" customHeight="1" x14ac:dyDescent="0.2">
      <c r="A66" s="121" t="s">
        <v>6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s="38" customFormat="1" ht="51.75" customHeight="1" x14ac:dyDescent="0.2">
      <c r="A67" s="10">
        <v>1</v>
      </c>
      <c r="B67" s="3" t="s">
        <v>79</v>
      </c>
      <c r="C67" s="24">
        <f>D67+H67+K67</f>
        <v>2500000</v>
      </c>
      <c r="D67" s="24">
        <f>SUM(E67:G67)</f>
        <v>0</v>
      </c>
      <c r="E67" s="24">
        <v>0</v>
      </c>
      <c r="F67" s="24">
        <v>0</v>
      </c>
      <c r="G67" s="24">
        <v>0</v>
      </c>
      <c r="H67" s="24">
        <f>SUM(I67:J67)</f>
        <v>2500000</v>
      </c>
      <c r="I67" s="39">
        <v>2499975</v>
      </c>
      <c r="J67" s="39">
        <v>25</v>
      </c>
      <c r="K67" s="24">
        <v>0</v>
      </c>
    </row>
    <row r="68" spans="1:11" s="38" customFormat="1" ht="51.75" customHeight="1" x14ac:dyDescent="0.2">
      <c r="A68" s="10"/>
      <c r="B68" s="3" t="s">
        <v>72</v>
      </c>
      <c r="C68" s="89">
        <f>D68+H68+K68</f>
        <v>12000</v>
      </c>
      <c r="D68" s="89">
        <f>SUM(E68:G68)</f>
        <v>0</v>
      </c>
      <c r="E68" s="89">
        <v>0</v>
      </c>
      <c r="F68" s="89">
        <v>0</v>
      </c>
      <c r="G68" s="89">
        <v>0</v>
      </c>
      <c r="H68" s="89">
        <f>SUM(I68:J68)</f>
        <v>0</v>
      </c>
      <c r="I68" s="39">
        <v>0</v>
      </c>
      <c r="J68" s="39">
        <v>0</v>
      </c>
      <c r="K68" s="89">
        <v>12000</v>
      </c>
    </row>
    <row r="69" spans="1:11" s="38" customFormat="1" ht="55.5" customHeight="1" x14ac:dyDescent="0.2">
      <c r="A69" s="24"/>
      <c r="B69" s="3" t="s">
        <v>5</v>
      </c>
      <c r="C69" s="24">
        <f>SUM(C67:C68)</f>
        <v>2512000</v>
      </c>
      <c r="D69" s="89">
        <f t="shared" ref="D69:K69" si="8">SUM(D67:D68)</f>
        <v>0</v>
      </c>
      <c r="E69" s="89">
        <f t="shared" si="8"/>
        <v>0</v>
      </c>
      <c r="F69" s="89">
        <f t="shared" si="8"/>
        <v>0</v>
      </c>
      <c r="G69" s="89">
        <f t="shared" si="8"/>
        <v>0</v>
      </c>
      <c r="H69" s="89">
        <f t="shared" si="8"/>
        <v>2500000</v>
      </c>
      <c r="I69" s="89">
        <f t="shared" si="8"/>
        <v>2499975</v>
      </c>
      <c r="J69" s="89">
        <f t="shared" si="8"/>
        <v>25</v>
      </c>
      <c r="K69" s="89">
        <f t="shared" si="8"/>
        <v>12000</v>
      </c>
    </row>
    <row r="70" spans="1:11" s="38" customFormat="1" ht="55.5" customHeight="1" x14ac:dyDescent="0.2">
      <c r="A70" s="121" t="s">
        <v>7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s="38" customFormat="1" ht="55.5" customHeight="1" x14ac:dyDescent="0.2">
      <c r="A71" s="59">
        <v>1</v>
      </c>
      <c r="B71" s="90" t="s">
        <v>80</v>
      </c>
      <c r="C71" s="39">
        <f>D71+H71+K71</f>
        <v>11000000</v>
      </c>
      <c r="D71" s="24">
        <f>SUM(E71:G71)</f>
        <v>0</v>
      </c>
      <c r="E71" s="24">
        <v>0</v>
      </c>
      <c r="F71" s="24">
        <v>0</v>
      </c>
      <c r="G71" s="24">
        <v>0</v>
      </c>
      <c r="H71" s="39">
        <f>SUM(I71:J71)</f>
        <v>11000000</v>
      </c>
      <c r="I71" s="39">
        <v>10999890</v>
      </c>
      <c r="J71" s="39">
        <v>110</v>
      </c>
      <c r="K71" s="39">
        <v>0</v>
      </c>
    </row>
    <row r="72" spans="1:11" s="38" customFormat="1" ht="55.5" customHeight="1" x14ac:dyDescent="0.2">
      <c r="A72" s="59"/>
      <c r="B72" s="3" t="s">
        <v>72</v>
      </c>
      <c r="C72" s="89">
        <f>D72+H72+K72</f>
        <v>20000</v>
      </c>
      <c r="D72" s="89">
        <f>SUM(E72:G72)</f>
        <v>0</v>
      </c>
      <c r="E72" s="89">
        <v>0</v>
      </c>
      <c r="F72" s="89">
        <v>0</v>
      </c>
      <c r="G72" s="89">
        <v>0</v>
      </c>
      <c r="H72" s="89">
        <f>SUM(I72:J72)</f>
        <v>0</v>
      </c>
      <c r="I72" s="39">
        <v>0</v>
      </c>
      <c r="J72" s="39">
        <v>0</v>
      </c>
      <c r="K72" s="89">
        <v>20000</v>
      </c>
    </row>
    <row r="73" spans="1:11" s="38" customFormat="1" ht="55.5" customHeight="1" x14ac:dyDescent="0.2">
      <c r="A73" s="24"/>
      <c r="B73" s="1" t="s">
        <v>8</v>
      </c>
      <c r="C73" s="24">
        <f>SUM(C71:C72)</f>
        <v>11020000</v>
      </c>
      <c r="D73" s="89">
        <f t="shared" ref="D73:K73" si="9">SUM(D71:D72)</f>
        <v>0</v>
      </c>
      <c r="E73" s="89">
        <f t="shared" si="9"/>
        <v>0</v>
      </c>
      <c r="F73" s="89">
        <f t="shared" si="9"/>
        <v>0</v>
      </c>
      <c r="G73" s="89">
        <f t="shared" si="9"/>
        <v>0</v>
      </c>
      <c r="H73" s="89">
        <f t="shared" si="9"/>
        <v>11000000</v>
      </c>
      <c r="I73" s="89">
        <f t="shared" si="9"/>
        <v>10999890</v>
      </c>
      <c r="J73" s="89">
        <f t="shared" si="9"/>
        <v>110</v>
      </c>
      <c r="K73" s="89">
        <f t="shared" si="9"/>
        <v>20000</v>
      </c>
    </row>
    <row r="74" spans="1:11" s="38" customFormat="1" ht="55.5" customHeight="1" x14ac:dyDescent="0.2">
      <c r="A74" s="110" t="s">
        <v>10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2"/>
    </row>
    <row r="75" spans="1:11" s="38" customFormat="1" ht="91.5" customHeight="1" x14ac:dyDescent="0.2">
      <c r="A75" s="36">
        <v>1</v>
      </c>
      <c r="B75" s="3" t="s">
        <v>81</v>
      </c>
      <c r="C75" s="39">
        <f>D75+H75+K75</f>
        <v>7500000</v>
      </c>
      <c r="D75" s="24">
        <f t="shared" ref="D75:D76" si="10">SUM(E75:G75)</f>
        <v>0</v>
      </c>
      <c r="E75" s="24">
        <v>0</v>
      </c>
      <c r="F75" s="24">
        <v>0</v>
      </c>
      <c r="G75" s="24">
        <v>0</v>
      </c>
      <c r="H75" s="24">
        <f>SUM(I75:J75)</f>
        <v>7500000</v>
      </c>
      <c r="I75" s="24">
        <v>7499925</v>
      </c>
      <c r="J75" s="24">
        <v>75</v>
      </c>
      <c r="K75" s="24">
        <v>0</v>
      </c>
    </row>
    <row r="76" spans="1:11" s="38" customFormat="1" ht="55.5" customHeight="1" x14ac:dyDescent="0.2">
      <c r="A76" s="36">
        <v>2</v>
      </c>
      <c r="B76" s="3" t="s">
        <v>82</v>
      </c>
      <c r="C76" s="39">
        <f>D76+H76+K76</f>
        <v>1550000</v>
      </c>
      <c r="D76" s="24">
        <f t="shared" si="10"/>
        <v>0</v>
      </c>
      <c r="E76" s="24">
        <v>0</v>
      </c>
      <c r="F76" s="24">
        <v>0</v>
      </c>
      <c r="G76" s="24">
        <v>0</v>
      </c>
      <c r="H76" s="24">
        <f>SUM(I76:J76)</f>
        <v>1550000</v>
      </c>
      <c r="I76" s="24">
        <v>1549984.5</v>
      </c>
      <c r="J76" s="24">
        <v>15.5</v>
      </c>
      <c r="K76" s="24">
        <v>0</v>
      </c>
    </row>
    <row r="77" spans="1:11" s="38" customFormat="1" ht="75.75" customHeight="1" x14ac:dyDescent="0.2">
      <c r="A77" s="36">
        <v>3</v>
      </c>
      <c r="B77" s="3" t="s">
        <v>83</v>
      </c>
      <c r="C77" s="39">
        <f>D77+H77+K77</f>
        <v>5110000</v>
      </c>
      <c r="D77" s="71">
        <f t="shared" ref="D77:D78" si="11">SUM(E77:G77)</f>
        <v>0</v>
      </c>
      <c r="E77" s="71">
        <v>0</v>
      </c>
      <c r="F77" s="71">
        <v>0</v>
      </c>
      <c r="G77" s="71">
        <v>0</v>
      </c>
      <c r="H77" s="71">
        <f>SUM(I77:J77)</f>
        <v>5110000</v>
      </c>
      <c r="I77" s="71">
        <v>5109948.9000000004</v>
      </c>
      <c r="J77" s="71">
        <v>51.1</v>
      </c>
      <c r="K77" s="71">
        <v>0</v>
      </c>
    </row>
    <row r="78" spans="1:11" s="38" customFormat="1" ht="55.5" customHeight="1" x14ac:dyDescent="0.2">
      <c r="A78" s="36"/>
      <c r="B78" s="3" t="s">
        <v>72</v>
      </c>
      <c r="C78" s="39">
        <f>D78+H78+K78</f>
        <v>26000</v>
      </c>
      <c r="D78" s="80">
        <f t="shared" si="11"/>
        <v>0</v>
      </c>
      <c r="E78" s="80">
        <v>0</v>
      </c>
      <c r="F78" s="80">
        <v>0</v>
      </c>
      <c r="G78" s="80">
        <v>0</v>
      </c>
      <c r="H78" s="80">
        <f>SUM(I78:J78)</f>
        <v>0</v>
      </c>
      <c r="I78" s="80">
        <v>0</v>
      </c>
      <c r="J78" s="80">
        <v>0</v>
      </c>
      <c r="K78" s="80">
        <f>6000+20000</f>
        <v>26000</v>
      </c>
    </row>
    <row r="79" spans="1:11" s="38" customFormat="1" ht="55.5" customHeight="1" x14ac:dyDescent="0.2">
      <c r="A79" s="24"/>
      <c r="B79" s="1" t="s">
        <v>11</v>
      </c>
      <c r="C79" s="24">
        <f>SUM(C75:C78)</f>
        <v>14186000</v>
      </c>
      <c r="D79" s="80">
        <f t="shared" ref="D79:K79" si="12">SUM(D75:D78)</f>
        <v>0</v>
      </c>
      <c r="E79" s="80">
        <f t="shared" si="12"/>
        <v>0</v>
      </c>
      <c r="F79" s="80">
        <f t="shared" si="12"/>
        <v>0</v>
      </c>
      <c r="G79" s="80">
        <f t="shared" si="12"/>
        <v>0</v>
      </c>
      <c r="H79" s="80">
        <f t="shared" si="12"/>
        <v>14160000</v>
      </c>
      <c r="I79" s="80">
        <f t="shared" si="12"/>
        <v>14159858.4</v>
      </c>
      <c r="J79" s="80">
        <f t="shared" si="12"/>
        <v>141.6</v>
      </c>
      <c r="K79" s="80">
        <f t="shared" si="12"/>
        <v>26000</v>
      </c>
    </row>
    <row r="80" spans="1:11" s="38" customFormat="1" ht="31.5" customHeight="1" x14ac:dyDescent="0.2">
      <c r="A80" s="113" t="s">
        <v>12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</row>
    <row r="81" spans="1:11" s="38" customFormat="1" ht="42.75" customHeight="1" x14ac:dyDescent="0.2">
      <c r="A81" s="34">
        <v>1</v>
      </c>
      <c r="B81" s="13" t="s">
        <v>84</v>
      </c>
      <c r="C81" s="14">
        <f>D81+H81+K81</f>
        <v>256000</v>
      </c>
      <c r="D81" s="40">
        <f>SUM(E81:G81)</f>
        <v>0</v>
      </c>
      <c r="E81" s="14">
        <v>0</v>
      </c>
      <c r="F81" s="14">
        <v>0</v>
      </c>
      <c r="G81" s="14">
        <v>0</v>
      </c>
      <c r="H81" s="41">
        <f>SUM(I81:J81)</f>
        <v>256000</v>
      </c>
      <c r="I81" s="41">
        <v>255997.44</v>
      </c>
      <c r="J81" s="41">
        <v>2.56</v>
      </c>
      <c r="K81" s="41">
        <v>0</v>
      </c>
    </row>
    <row r="82" spans="1:11" s="38" customFormat="1" ht="53.25" customHeight="1" x14ac:dyDescent="0.2">
      <c r="A82" s="34">
        <v>2</v>
      </c>
      <c r="B82" s="19" t="s">
        <v>85</v>
      </c>
      <c r="C82" s="14">
        <f>D82+H82+K82</f>
        <v>1062000</v>
      </c>
      <c r="D82" s="40">
        <f>SUM(E82:G82)</f>
        <v>0</v>
      </c>
      <c r="E82" s="14">
        <v>0</v>
      </c>
      <c r="F82" s="14">
        <v>0</v>
      </c>
      <c r="G82" s="14">
        <v>0</v>
      </c>
      <c r="H82" s="41">
        <f>SUM(I82:J82)</f>
        <v>1062000</v>
      </c>
      <c r="I82" s="41">
        <v>1061989.3799999999</v>
      </c>
      <c r="J82" s="41">
        <v>10.62</v>
      </c>
      <c r="K82" s="41">
        <v>0</v>
      </c>
    </row>
    <row r="83" spans="1:11" s="38" customFormat="1" ht="53.25" customHeight="1" x14ac:dyDescent="0.2">
      <c r="A83" s="34"/>
      <c r="B83" s="2" t="s">
        <v>72</v>
      </c>
      <c r="C83" s="79">
        <f>D83+H83+K83</f>
        <v>6000</v>
      </c>
      <c r="D83" s="81">
        <f>SUM(E83:G83)</f>
        <v>0</v>
      </c>
      <c r="E83" s="79">
        <v>0</v>
      </c>
      <c r="F83" s="79">
        <v>0</v>
      </c>
      <c r="G83" s="79">
        <v>0</v>
      </c>
      <c r="H83" s="78">
        <f>SUM(I83:J83)</f>
        <v>0</v>
      </c>
      <c r="I83" s="78">
        <v>0</v>
      </c>
      <c r="J83" s="78">
        <v>0</v>
      </c>
      <c r="K83" s="78">
        <v>6000</v>
      </c>
    </row>
    <row r="84" spans="1:11" s="38" customFormat="1" ht="31.5" customHeight="1" x14ac:dyDescent="0.2">
      <c r="A84" s="24"/>
      <c r="B84" s="24" t="s">
        <v>13</v>
      </c>
      <c r="C84" s="24">
        <f>SUM(C81:C83)</f>
        <v>1324000</v>
      </c>
      <c r="D84" s="80">
        <f t="shared" ref="D84:K84" si="13">SUM(D81:D83)</f>
        <v>0</v>
      </c>
      <c r="E84" s="80">
        <f t="shared" si="13"/>
        <v>0</v>
      </c>
      <c r="F84" s="80">
        <f t="shared" si="13"/>
        <v>0</v>
      </c>
      <c r="G84" s="80">
        <f t="shared" si="13"/>
        <v>0</v>
      </c>
      <c r="H84" s="80">
        <f t="shared" si="13"/>
        <v>1318000</v>
      </c>
      <c r="I84" s="80">
        <f t="shared" si="13"/>
        <v>1317986.8199999998</v>
      </c>
      <c r="J84" s="80">
        <f t="shared" si="13"/>
        <v>13.18</v>
      </c>
      <c r="K84" s="80">
        <f t="shared" si="13"/>
        <v>6000</v>
      </c>
    </row>
    <row r="85" spans="1:11" s="38" customFormat="1" ht="45" customHeight="1" x14ac:dyDescent="0.2">
      <c r="A85" s="110" t="s">
        <v>14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2"/>
    </row>
    <row r="86" spans="1:11" s="38" customFormat="1" ht="36.75" customHeight="1" x14ac:dyDescent="0.2">
      <c r="A86" s="36">
        <v>1</v>
      </c>
      <c r="B86" s="1" t="s">
        <v>94</v>
      </c>
      <c r="C86" s="84">
        <f>D86+H86+K86</f>
        <v>1200000</v>
      </c>
      <c r="D86" s="83">
        <f>SUM(E86:G86)</f>
        <v>0</v>
      </c>
      <c r="E86" s="84">
        <v>0</v>
      </c>
      <c r="F86" s="84">
        <v>0</v>
      </c>
      <c r="G86" s="84">
        <v>0</v>
      </c>
      <c r="H86" s="82">
        <f>SUM(I86:J86)</f>
        <v>1200000</v>
      </c>
      <c r="I86" s="82">
        <v>1199988</v>
      </c>
      <c r="J86" s="82">
        <v>12</v>
      </c>
      <c r="K86" s="82">
        <v>0</v>
      </c>
    </row>
    <row r="87" spans="1:11" s="38" customFormat="1" ht="31.5" customHeight="1" x14ac:dyDescent="0.2">
      <c r="A87" s="85"/>
      <c r="B87" s="1" t="s">
        <v>15</v>
      </c>
      <c r="C87" s="85">
        <f>SUM(C86)</f>
        <v>1200000</v>
      </c>
      <c r="D87" s="85">
        <f t="shared" ref="D87:K87" si="14">SUM(D86)</f>
        <v>0</v>
      </c>
      <c r="E87" s="85">
        <f t="shared" si="14"/>
        <v>0</v>
      </c>
      <c r="F87" s="85">
        <f t="shared" si="14"/>
        <v>0</v>
      </c>
      <c r="G87" s="85">
        <f t="shared" si="14"/>
        <v>0</v>
      </c>
      <c r="H87" s="85">
        <f t="shared" si="14"/>
        <v>1200000</v>
      </c>
      <c r="I87" s="85">
        <f t="shared" si="14"/>
        <v>1199988</v>
      </c>
      <c r="J87" s="85">
        <f t="shared" si="14"/>
        <v>12</v>
      </c>
      <c r="K87" s="85">
        <f t="shared" si="14"/>
        <v>0</v>
      </c>
    </row>
    <row r="88" spans="1:11" s="38" customFormat="1" ht="43.5" customHeight="1" x14ac:dyDescent="0.2">
      <c r="A88" s="99" t="s">
        <v>16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spans="1:11" s="38" customFormat="1" ht="69" customHeight="1" x14ac:dyDescent="0.2">
      <c r="A89" s="36">
        <v>1</v>
      </c>
      <c r="B89" s="1" t="s">
        <v>86</v>
      </c>
      <c r="C89" s="91">
        <f>D89+H89+K89</f>
        <v>1500000</v>
      </c>
      <c r="D89" s="91">
        <f>SUM(E89:G89)</f>
        <v>0</v>
      </c>
      <c r="E89" s="91">
        <v>0</v>
      </c>
      <c r="F89" s="91">
        <v>0</v>
      </c>
      <c r="G89" s="91">
        <v>0</v>
      </c>
      <c r="H89" s="91">
        <f>SUM(I89:J89)</f>
        <v>1500000</v>
      </c>
      <c r="I89" s="91">
        <v>1499985</v>
      </c>
      <c r="J89" s="91">
        <v>15</v>
      </c>
      <c r="K89" s="91">
        <v>0</v>
      </c>
    </row>
    <row r="90" spans="1:11" s="38" customFormat="1" ht="31.5" customHeight="1" x14ac:dyDescent="0.2">
      <c r="A90" s="91"/>
      <c r="B90" s="1" t="s">
        <v>27</v>
      </c>
      <c r="C90" s="91">
        <f>SUM(C89)</f>
        <v>1500000</v>
      </c>
      <c r="D90" s="91">
        <f t="shared" ref="D90:K90" si="15">SUM(D89)</f>
        <v>0</v>
      </c>
      <c r="E90" s="91">
        <f t="shared" si="15"/>
        <v>0</v>
      </c>
      <c r="F90" s="91">
        <f t="shared" si="15"/>
        <v>0</v>
      </c>
      <c r="G90" s="91">
        <f t="shared" si="15"/>
        <v>0</v>
      </c>
      <c r="H90" s="91">
        <f t="shared" si="15"/>
        <v>1500000</v>
      </c>
      <c r="I90" s="91">
        <f t="shared" si="15"/>
        <v>1499985</v>
      </c>
      <c r="J90" s="91">
        <f t="shared" si="15"/>
        <v>15</v>
      </c>
      <c r="K90" s="91">
        <f t="shared" si="15"/>
        <v>0</v>
      </c>
    </row>
    <row r="91" spans="1:11" s="38" customFormat="1" ht="31.5" customHeight="1" x14ac:dyDescent="0.2">
      <c r="A91" s="113" t="s">
        <v>61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</row>
    <row r="92" spans="1:11" s="38" customFormat="1" ht="87.75" customHeight="1" x14ac:dyDescent="0.2">
      <c r="A92" s="34">
        <v>1</v>
      </c>
      <c r="B92" s="15" t="s">
        <v>87</v>
      </c>
      <c r="C92" s="14">
        <f>D92+H92+K92</f>
        <v>5010000</v>
      </c>
      <c r="D92" s="40">
        <f>SUM(E92:G92)</f>
        <v>0</v>
      </c>
      <c r="E92" s="23">
        <v>0</v>
      </c>
      <c r="F92" s="23">
        <v>0</v>
      </c>
      <c r="G92" s="40">
        <v>0</v>
      </c>
      <c r="H92" s="41">
        <f>SUM(I92:J92)</f>
        <v>5010000</v>
      </c>
      <c r="I92" s="26">
        <v>5009949.9000000004</v>
      </c>
      <c r="J92" s="26">
        <v>50.1</v>
      </c>
      <c r="K92" s="41">
        <v>0</v>
      </c>
    </row>
    <row r="93" spans="1:11" s="38" customFormat="1" ht="65.25" customHeight="1" x14ac:dyDescent="0.2">
      <c r="A93" s="33">
        <v>2</v>
      </c>
      <c r="B93" s="2" t="s">
        <v>88</v>
      </c>
      <c r="C93" s="14">
        <f t="shared" ref="C93:C95" si="16">D93+H93+K93</f>
        <v>4350000</v>
      </c>
      <c r="D93" s="23">
        <f t="shared" ref="D93:D95" si="17">SUM(E93:G93)</f>
        <v>0</v>
      </c>
      <c r="E93" s="23">
        <v>0</v>
      </c>
      <c r="F93" s="23">
        <v>0</v>
      </c>
      <c r="G93" s="23">
        <v>0</v>
      </c>
      <c r="H93" s="41">
        <f t="shared" ref="H93:H96" si="18">SUM(I93:J93)</f>
        <v>4350000</v>
      </c>
      <c r="I93" s="26">
        <v>4349956.5</v>
      </c>
      <c r="J93" s="26">
        <v>43.5</v>
      </c>
      <c r="K93" s="42">
        <v>0</v>
      </c>
    </row>
    <row r="94" spans="1:11" s="38" customFormat="1" ht="54.75" customHeight="1" x14ac:dyDescent="0.2">
      <c r="A94" s="33">
        <v>3</v>
      </c>
      <c r="B94" s="2" t="s">
        <v>89</v>
      </c>
      <c r="C94" s="14">
        <f t="shared" si="16"/>
        <v>16418000</v>
      </c>
      <c r="D94" s="23">
        <f t="shared" si="17"/>
        <v>0</v>
      </c>
      <c r="E94" s="23">
        <v>0</v>
      </c>
      <c r="F94" s="23">
        <v>0</v>
      </c>
      <c r="G94" s="23">
        <v>0</v>
      </c>
      <c r="H94" s="41">
        <f t="shared" si="18"/>
        <v>16418000</v>
      </c>
      <c r="I94" s="26">
        <v>16417835.82</v>
      </c>
      <c r="J94" s="26">
        <v>164.18</v>
      </c>
      <c r="K94" s="42">
        <v>0</v>
      </c>
    </row>
    <row r="95" spans="1:11" s="38" customFormat="1" ht="66.75" customHeight="1" x14ac:dyDescent="0.2">
      <c r="A95" s="33">
        <v>4</v>
      </c>
      <c r="B95" s="2" t="s">
        <v>90</v>
      </c>
      <c r="C95" s="14">
        <f t="shared" si="16"/>
        <v>44100000</v>
      </c>
      <c r="D95" s="23">
        <f t="shared" si="17"/>
        <v>0</v>
      </c>
      <c r="E95" s="23">
        <v>0</v>
      </c>
      <c r="F95" s="23">
        <v>0</v>
      </c>
      <c r="G95" s="23">
        <v>0</v>
      </c>
      <c r="H95" s="41">
        <f t="shared" si="18"/>
        <v>44100000</v>
      </c>
      <c r="I95" s="26">
        <v>44099559</v>
      </c>
      <c r="J95" s="26">
        <v>441</v>
      </c>
      <c r="K95" s="42">
        <v>0</v>
      </c>
    </row>
    <row r="96" spans="1:11" s="38" customFormat="1" ht="54.75" customHeight="1" x14ac:dyDescent="0.2">
      <c r="A96" s="33">
        <v>5</v>
      </c>
      <c r="B96" s="2" t="s">
        <v>68</v>
      </c>
      <c r="C96" s="75">
        <f t="shared" ref="C96" si="19">D96+H96+K96</f>
        <v>772409.94</v>
      </c>
      <c r="D96" s="72">
        <f t="shared" ref="D96" si="20">SUM(E96:G96)</f>
        <v>0</v>
      </c>
      <c r="E96" s="72">
        <v>0</v>
      </c>
      <c r="F96" s="72">
        <v>0</v>
      </c>
      <c r="G96" s="72">
        <v>0</v>
      </c>
      <c r="H96" s="73">
        <f t="shared" si="18"/>
        <v>772409.94</v>
      </c>
      <c r="I96" s="26">
        <v>772402.21</v>
      </c>
      <c r="J96" s="26">
        <v>7.73</v>
      </c>
      <c r="K96" s="74">
        <v>0</v>
      </c>
    </row>
    <row r="97" spans="1:16" s="38" customFormat="1" ht="57" customHeight="1" x14ac:dyDescent="0.2">
      <c r="A97" s="23"/>
      <c r="B97" s="1" t="s">
        <v>62</v>
      </c>
      <c r="C97" s="23">
        <f>SUM(C92:C96)</f>
        <v>70650409.939999998</v>
      </c>
      <c r="D97" s="72">
        <f t="shared" ref="D97:K97" si="21">SUM(D92:D96)</f>
        <v>0</v>
      </c>
      <c r="E97" s="72">
        <f t="shared" si="21"/>
        <v>0</v>
      </c>
      <c r="F97" s="72">
        <f t="shared" si="21"/>
        <v>0</v>
      </c>
      <c r="G97" s="72">
        <f t="shared" si="21"/>
        <v>0</v>
      </c>
      <c r="H97" s="72">
        <f t="shared" si="21"/>
        <v>70650409.939999998</v>
      </c>
      <c r="I97" s="72">
        <f t="shared" si="21"/>
        <v>70649703.429999992</v>
      </c>
      <c r="J97" s="72">
        <f t="shared" si="21"/>
        <v>706.51</v>
      </c>
      <c r="K97" s="72">
        <f t="shared" si="21"/>
        <v>0</v>
      </c>
    </row>
    <row r="98" spans="1:16" s="38" customFormat="1" ht="57" customHeight="1" x14ac:dyDescent="0.2">
      <c r="A98" s="113" t="s">
        <v>73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</row>
    <row r="99" spans="1:16" s="38" customFormat="1" ht="105" customHeight="1" x14ac:dyDescent="0.2">
      <c r="A99" s="33">
        <v>1</v>
      </c>
      <c r="B99" s="1" t="s">
        <v>91</v>
      </c>
      <c r="C99" s="84">
        <f t="shared" ref="C99" si="22">D99+H99+K99</f>
        <v>6298878</v>
      </c>
      <c r="D99" s="87">
        <f t="shared" ref="D99" si="23">SUM(E99:G99)</f>
        <v>0</v>
      </c>
      <c r="E99" s="87">
        <v>0</v>
      </c>
      <c r="F99" s="87">
        <v>0</v>
      </c>
      <c r="G99" s="87">
        <v>0</v>
      </c>
      <c r="H99" s="82">
        <f t="shared" ref="H99" si="24">SUM(I99:J99)</f>
        <v>6298878</v>
      </c>
      <c r="I99" s="26">
        <v>6298815.0099999998</v>
      </c>
      <c r="J99" s="26">
        <v>62.99</v>
      </c>
      <c r="K99" s="86">
        <v>0</v>
      </c>
    </row>
    <row r="100" spans="1:16" s="38" customFormat="1" ht="57" customHeight="1" x14ac:dyDescent="0.2">
      <c r="A100" s="87"/>
      <c r="B100" s="1" t="s">
        <v>74</v>
      </c>
      <c r="C100" s="87">
        <f>SUM(C99)</f>
        <v>6298878</v>
      </c>
      <c r="D100" s="87">
        <f t="shared" ref="D100:K100" si="25">SUM(D99)</f>
        <v>0</v>
      </c>
      <c r="E100" s="87">
        <f t="shared" si="25"/>
        <v>0</v>
      </c>
      <c r="F100" s="87">
        <f t="shared" si="25"/>
        <v>0</v>
      </c>
      <c r="G100" s="87">
        <f t="shared" si="25"/>
        <v>0</v>
      </c>
      <c r="H100" s="87">
        <f t="shared" si="25"/>
        <v>6298878</v>
      </c>
      <c r="I100" s="87">
        <f t="shared" si="25"/>
        <v>6298815.0099999998</v>
      </c>
      <c r="J100" s="87">
        <f t="shared" si="25"/>
        <v>62.99</v>
      </c>
      <c r="K100" s="87">
        <f t="shared" si="25"/>
        <v>0</v>
      </c>
    </row>
    <row r="101" spans="1:16" s="38" customFormat="1" ht="27" customHeight="1" x14ac:dyDescent="0.2">
      <c r="A101" s="130" t="s">
        <v>19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</row>
    <row r="102" spans="1:16" s="38" customFormat="1" ht="52.5" customHeight="1" x14ac:dyDescent="0.3">
      <c r="A102" s="34">
        <v>1</v>
      </c>
      <c r="B102" s="13" t="s">
        <v>63</v>
      </c>
      <c r="C102" s="14">
        <f>D102+H102+K102</f>
        <v>676630023.02999997</v>
      </c>
      <c r="D102" s="40">
        <f>SUM(E102:G102)</f>
        <v>79699194.219999999</v>
      </c>
      <c r="E102" s="26">
        <v>79698396.819999993</v>
      </c>
      <c r="F102" s="26">
        <f>797.4</f>
        <v>797.4</v>
      </c>
      <c r="G102" s="43">
        <v>0</v>
      </c>
      <c r="H102" s="41">
        <f>SUM(I102:J102)</f>
        <v>596930828.80999994</v>
      </c>
      <c r="I102" s="41">
        <v>596924859.55999994</v>
      </c>
      <c r="J102" s="41">
        <v>5969.25</v>
      </c>
      <c r="K102" s="41">
        <v>0</v>
      </c>
      <c r="P102" s="58"/>
    </row>
    <row r="103" spans="1:16" s="38" customFormat="1" ht="64.5" customHeight="1" x14ac:dyDescent="0.2">
      <c r="A103" s="33">
        <v>2</v>
      </c>
      <c r="B103" s="1" t="s">
        <v>64</v>
      </c>
      <c r="C103" s="14">
        <f>D103+H103+K103</f>
        <v>205502055.06999999</v>
      </c>
      <c r="D103" s="23">
        <f>SUM(E103:G103)</f>
        <v>132654387.81999999</v>
      </c>
      <c r="E103" s="26">
        <v>132653061.22</v>
      </c>
      <c r="F103" s="26">
        <v>1326.6</v>
      </c>
      <c r="G103" s="44">
        <v>0</v>
      </c>
      <c r="H103" s="42">
        <f>SUM(I103:J103)</f>
        <v>72847667.25</v>
      </c>
      <c r="I103" s="42">
        <v>72846938.780000001</v>
      </c>
      <c r="J103" s="42">
        <v>728.47</v>
      </c>
      <c r="K103" s="42">
        <v>0</v>
      </c>
    </row>
    <row r="104" spans="1:16" s="38" customFormat="1" ht="54" customHeight="1" x14ac:dyDescent="0.2">
      <c r="A104" s="33"/>
      <c r="B104" s="1" t="s">
        <v>24</v>
      </c>
      <c r="C104" s="23">
        <f>SUM(C102:C103)</f>
        <v>882132078.0999999</v>
      </c>
      <c r="D104" s="23">
        <f t="shared" ref="D104:K104" si="26">SUM(D102:D103)</f>
        <v>212353582.03999999</v>
      </c>
      <c r="E104" s="23">
        <f t="shared" si="26"/>
        <v>212351458.03999999</v>
      </c>
      <c r="F104" s="23">
        <f t="shared" si="26"/>
        <v>2124</v>
      </c>
      <c r="G104" s="23">
        <f t="shared" si="26"/>
        <v>0</v>
      </c>
      <c r="H104" s="23">
        <f t="shared" si="26"/>
        <v>669778496.05999994</v>
      </c>
      <c r="I104" s="23">
        <f>SUM(I102:I103)</f>
        <v>669771798.33999991</v>
      </c>
      <c r="J104" s="23">
        <f t="shared" si="26"/>
        <v>6697.72</v>
      </c>
      <c r="K104" s="23">
        <f t="shared" si="26"/>
        <v>0</v>
      </c>
    </row>
    <row r="105" spans="1:16" s="38" customFormat="1" ht="51" customHeight="1" x14ac:dyDescent="0.2">
      <c r="A105" s="33"/>
      <c r="B105" s="1" t="s">
        <v>25</v>
      </c>
      <c r="C105" s="23">
        <f>C104+C100+C97+C90+C87+C84+C79+C73+C69</f>
        <v>990823366.03999996</v>
      </c>
      <c r="D105" s="92">
        <f t="shared" ref="D105:K105" si="27">D104+D100+D97+D90+D87+D84+D79+D73+D69</f>
        <v>212353582.03999999</v>
      </c>
      <c r="E105" s="92">
        <f t="shared" si="27"/>
        <v>212351458.03999999</v>
      </c>
      <c r="F105" s="92">
        <f t="shared" si="27"/>
        <v>2124</v>
      </c>
      <c r="G105" s="92">
        <f t="shared" si="27"/>
        <v>0</v>
      </c>
      <c r="H105" s="92">
        <f t="shared" si="27"/>
        <v>778405784</v>
      </c>
      <c r="I105" s="92">
        <f t="shared" si="27"/>
        <v>778397999.99999988</v>
      </c>
      <c r="J105" s="92">
        <f t="shared" si="27"/>
        <v>7784.0000000000009</v>
      </c>
      <c r="K105" s="92">
        <f t="shared" si="27"/>
        <v>64000</v>
      </c>
    </row>
    <row r="106" spans="1:16" s="38" customFormat="1" ht="51" customHeight="1" x14ac:dyDescent="0.2">
      <c r="A106" s="122" t="s">
        <v>70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4"/>
    </row>
    <row r="107" spans="1:16" s="38" customFormat="1" ht="51" customHeight="1" x14ac:dyDescent="0.2">
      <c r="A107" s="34">
        <v>1</v>
      </c>
      <c r="B107" s="1" t="s">
        <v>6</v>
      </c>
      <c r="C107" s="79">
        <f t="shared" ref="C107:C112" si="28">D107+H107+K107</f>
        <v>146001.56</v>
      </c>
      <c r="D107" s="81">
        <f t="shared" ref="D107:D112" si="29">SUM(E107:G107)</f>
        <v>0</v>
      </c>
      <c r="E107" s="77">
        <v>0</v>
      </c>
      <c r="F107" s="77">
        <v>0</v>
      </c>
      <c r="G107" s="77">
        <v>0</v>
      </c>
      <c r="H107" s="78">
        <f t="shared" ref="H107:H112" si="30">SUM(I107:J107)</f>
        <v>146001.56</v>
      </c>
      <c r="I107" s="77">
        <v>146000.1</v>
      </c>
      <c r="J107" s="77">
        <v>1.46</v>
      </c>
      <c r="K107" s="77">
        <v>0</v>
      </c>
    </row>
    <row r="108" spans="1:16" s="38" customFormat="1" ht="51" customHeight="1" x14ac:dyDescent="0.2">
      <c r="A108" s="33">
        <v>2</v>
      </c>
      <c r="B108" s="1" t="s">
        <v>7</v>
      </c>
      <c r="C108" s="79">
        <f t="shared" si="28"/>
        <v>145901.56999999998</v>
      </c>
      <c r="D108" s="81">
        <f t="shared" si="29"/>
        <v>0</v>
      </c>
      <c r="E108" s="77">
        <v>0</v>
      </c>
      <c r="F108" s="77">
        <v>0</v>
      </c>
      <c r="G108" s="77">
        <v>0</v>
      </c>
      <c r="H108" s="78">
        <f t="shared" si="30"/>
        <v>145901.56999999998</v>
      </c>
      <c r="I108" s="77">
        <v>145900.10999999999</v>
      </c>
      <c r="J108" s="77">
        <v>1.46</v>
      </c>
      <c r="K108" s="77">
        <v>0</v>
      </c>
    </row>
    <row r="109" spans="1:16" s="38" customFormat="1" ht="51" customHeight="1" x14ac:dyDescent="0.2">
      <c r="A109" s="33">
        <v>3</v>
      </c>
      <c r="B109" s="1" t="s">
        <v>10</v>
      </c>
      <c r="C109" s="79">
        <f t="shared" si="28"/>
        <v>146001.56999999998</v>
      </c>
      <c r="D109" s="81">
        <f t="shared" si="29"/>
        <v>0</v>
      </c>
      <c r="E109" s="77">
        <v>0</v>
      </c>
      <c r="F109" s="77">
        <v>0</v>
      </c>
      <c r="G109" s="77">
        <v>0</v>
      </c>
      <c r="H109" s="78">
        <f t="shared" si="30"/>
        <v>146001.56999999998</v>
      </c>
      <c r="I109" s="77">
        <v>146000.10999999999</v>
      </c>
      <c r="J109" s="77">
        <v>1.46</v>
      </c>
      <c r="K109" s="77">
        <v>0</v>
      </c>
    </row>
    <row r="110" spans="1:16" s="38" customFormat="1" ht="51" customHeight="1" x14ac:dyDescent="0.2">
      <c r="A110" s="33">
        <v>4</v>
      </c>
      <c r="B110" s="1" t="s">
        <v>12</v>
      </c>
      <c r="C110" s="79">
        <f t="shared" si="28"/>
        <v>145901.56999999998</v>
      </c>
      <c r="D110" s="81">
        <f t="shared" si="29"/>
        <v>0</v>
      </c>
      <c r="E110" s="77">
        <v>0</v>
      </c>
      <c r="F110" s="77">
        <v>0</v>
      </c>
      <c r="G110" s="77">
        <v>0</v>
      </c>
      <c r="H110" s="78">
        <f t="shared" si="30"/>
        <v>145901.56999999998</v>
      </c>
      <c r="I110" s="77">
        <v>145900.10999999999</v>
      </c>
      <c r="J110" s="77">
        <v>1.46</v>
      </c>
      <c r="K110" s="77">
        <v>0</v>
      </c>
    </row>
    <row r="111" spans="1:16" s="38" customFormat="1" ht="51" customHeight="1" x14ac:dyDescent="0.2">
      <c r="A111" s="33">
        <v>5</v>
      </c>
      <c r="B111" s="1" t="s">
        <v>14</v>
      </c>
      <c r="C111" s="79">
        <f t="shared" si="28"/>
        <v>146001.56</v>
      </c>
      <c r="D111" s="81">
        <f t="shared" si="29"/>
        <v>0</v>
      </c>
      <c r="E111" s="77">
        <v>0</v>
      </c>
      <c r="F111" s="77">
        <v>0</v>
      </c>
      <c r="G111" s="77">
        <v>0</v>
      </c>
      <c r="H111" s="78">
        <f t="shared" si="30"/>
        <v>146001.56</v>
      </c>
      <c r="I111" s="77">
        <v>146000.1</v>
      </c>
      <c r="J111" s="77">
        <v>1.46</v>
      </c>
      <c r="K111" s="77">
        <v>0</v>
      </c>
    </row>
    <row r="112" spans="1:16" s="38" customFormat="1" ht="51" customHeight="1" x14ac:dyDescent="0.2">
      <c r="A112" s="33">
        <v>6</v>
      </c>
      <c r="B112" s="1" t="s">
        <v>16</v>
      </c>
      <c r="C112" s="79">
        <f t="shared" si="28"/>
        <v>147701.57</v>
      </c>
      <c r="D112" s="81">
        <f t="shared" si="29"/>
        <v>0</v>
      </c>
      <c r="E112" s="77">
        <v>0</v>
      </c>
      <c r="F112" s="77">
        <v>0</v>
      </c>
      <c r="G112" s="77">
        <v>0</v>
      </c>
      <c r="H112" s="78">
        <f t="shared" si="30"/>
        <v>147701.57</v>
      </c>
      <c r="I112" s="77">
        <v>147700.09</v>
      </c>
      <c r="J112" s="77">
        <v>1.48</v>
      </c>
      <c r="K112" s="77">
        <v>0</v>
      </c>
    </row>
    <row r="113" spans="1:16" s="38" customFormat="1" ht="51" customHeight="1" x14ac:dyDescent="0.2">
      <c r="A113" s="33"/>
      <c r="B113" s="1" t="s">
        <v>71</v>
      </c>
      <c r="C113" s="77">
        <f>SUM(C107:C112)</f>
        <v>877509.39999999991</v>
      </c>
      <c r="D113" s="77">
        <f t="shared" ref="D113:K113" si="31">SUM(D107:D112)</f>
        <v>0</v>
      </c>
      <c r="E113" s="77">
        <f t="shared" si="31"/>
        <v>0</v>
      </c>
      <c r="F113" s="77">
        <f t="shared" si="31"/>
        <v>0</v>
      </c>
      <c r="G113" s="77">
        <f t="shared" si="31"/>
        <v>0</v>
      </c>
      <c r="H113" s="77">
        <f t="shared" si="31"/>
        <v>877509.39999999991</v>
      </c>
      <c r="I113" s="77">
        <f t="shared" si="31"/>
        <v>877500.61999999988</v>
      </c>
      <c r="J113" s="77">
        <f t="shared" si="31"/>
        <v>8.7799999999999994</v>
      </c>
      <c r="K113" s="77">
        <f t="shared" si="31"/>
        <v>0</v>
      </c>
    </row>
    <row r="114" spans="1:16" s="38" customFormat="1" ht="44.25" customHeight="1" x14ac:dyDescent="0.2">
      <c r="A114" s="33"/>
      <c r="B114" s="1" t="s">
        <v>20</v>
      </c>
      <c r="C114" s="23">
        <f>C113+C105+C64</f>
        <v>1114127327.3999999</v>
      </c>
      <c r="D114" s="77">
        <f t="shared" ref="D114:K114" si="32">D113+D105+D64</f>
        <v>334767034</v>
      </c>
      <c r="E114" s="77">
        <f t="shared" si="32"/>
        <v>333155400</v>
      </c>
      <c r="F114" s="77">
        <f t="shared" si="32"/>
        <v>3334</v>
      </c>
      <c r="G114" s="77">
        <f t="shared" si="32"/>
        <v>1608300</v>
      </c>
      <c r="H114" s="77">
        <f t="shared" si="32"/>
        <v>779283293.39999998</v>
      </c>
      <c r="I114" s="77">
        <f t="shared" si="32"/>
        <v>779275500.61999989</v>
      </c>
      <c r="J114" s="77">
        <f t="shared" si="32"/>
        <v>7792.7800000000007</v>
      </c>
      <c r="K114" s="77">
        <f t="shared" si="32"/>
        <v>77000</v>
      </c>
    </row>
    <row r="115" spans="1:16" s="38" customFormat="1" ht="44.25" customHeight="1" x14ac:dyDescent="0.2">
      <c r="A115" s="45"/>
      <c r="B115" s="9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1:16" s="38" customFormat="1" ht="44.25" customHeight="1" x14ac:dyDescent="0.2">
      <c r="A116" s="45"/>
      <c r="B116" s="9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1:16" s="38" customFormat="1" ht="48" customHeight="1" x14ac:dyDescent="0.2">
      <c r="A117" s="60" t="s">
        <v>75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</row>
    <row r="118" spans="1:16" s="38" customFormat="1" ht="24" customHeight="1" x14ac:dyDescent="0.2">
      <c r="A118" s="48"/>
      <c r="B118" s="49"/>
      <c r="C118" s="50"/>
      <c r="D118" s="48"/>
      <c r="E118" s="48"/>
      <c r="F118" s="48"/>
      <c r="G118" s="48"/>
      <c r="P118" s="47"/>
    </row>
    <row r="119" spans="1:16" s="56" customFormat="1" ht="59.25" customHeight="1" x14ac:dyDescent="0.2">
      <c r="A119" s="51"/>
      <c r="B119" s="52" t="s">
        <v>93</v>
      </c>
      <c r="C119" s="53">
        <v>1114123327.3999999</v>
      </c>
      <c r="D119" s="54">
        <v>334767034</v>
      </c>
      <c r="E119" s="54">
        <v>333155400</v>
      </c>
      <c r="F119" s="54">
        <v>3334</v>
      </c>
      <c r="G119" s="54">
        <v>1608300</v>
      </c>
      <c r="H119" s="55">
        <v>779283293.39999998</v>
      </c>
      <c r="I119" s="55">
        <v>779275500.61999989</v>
      </c>
      <c r="J119" s="55">
        <v>7792.7800000000007</v>
      </c>
      <c r="K119" s="56">
        <v>73000</v>
      </c>
      <c r="P119" s="88"/>
    </row>
    <row r="120" spans="1:16" s="56" customFormat="1" ht="59.25" customHeight="1" x14ac:dyDescent="0.2">
      <c r="A120" s="51"/>
      <c r="B120" s="52"/>
      <c r="C120" s="53">
        <f>C114-C119</f>
        <v>4000</v>
      </c>
      <c r="D120" s="53">
        <f t="shared" ref="D120:K120" si="33">D114-D119</f>
        <v>0</v>
      </c>
      <c r="E120" s="53">
        <f t="shared" si="33"/>
        <v>0</v>
      </c>
      <c r="F120" s="53">
        <f t="shared" si="33"/>
        <v>0</v>
      </c>
      <c r="G120" s="53">
        <f t="shared" si="33"/>
        <v>0</v>
      </c>
      <c r="H120" s="53">
        <f t="shared" si="33"/>
        <v>0</v>
      </c>
      <c r="I120" s="53">
        <f t="shared" si="33"/>
        <v>0</v>
      </c>
      <c r="J120" s="53">
        <f t="shared" si="33"/>
        <v>0</v>
      </c>
      <c r="K120" s="53">
        <f t="shared" si="33"/>
        <v>4000</v>
      </c>
      <c r="P120" s="88"/>
    </row>
    <row r="121" spans="1:16" ht="51" customHeight="1" x14ac:dyDescent="0.3">
      <c r="A121" s="57"/>
      <c r="B121" s="68" t="s">
        <v>67</v>
      </c>
      <c r="C121" s="69"/>
      <c r="D121" s="69"/>
      <c r="E121" s="69">
        <v>333155400</v>
      </c>
      <c r="F121" s="69">
        <v>3334</v>
      </c>
      <c r="G121" s="69"/>
      <c r="H121" s="69"/>
      <c r="I121" s="69">
        <v>778398000</v>
      </c>
      <c r="J121" s="70">
        <v>7784</v>
      </c>
      <c r="K121" s="58"/>
      <c r="P121" s="18"/>
    </row>
    <row r="122" spans="1:16" x14ac:dyDescent="0.3">
      <c r="C122" s="18"/>
      <c r="D122" s="18"/>
      <c r="E122" s="18"/>
      <c r="F122" s="18"/>
      <c r="G122" s="18"/>
      <c r="H122" s="18"/>
      <c r="I122" s="18"/>
      <c r="J122" s="18"/>
      <c r="P122" s="18"/>
    </row>
    <row r="123" spans="1:16" x14ac:dyDescent="0.3">
      <c r="C123" s="18"/>
      <c r="D123" s="54"/>
      <c r="E123" s="54"/>
      <c r="F123" s="54"/>
      <c r="G123" s="18"/>
      <c r="I123" s="18"/>
      <c r="J123" s="18"/>
      <c r="P123" s="18"/>
    </row>
    <row r="124" spans="1:16" x14ac:dyDescent="0.3">
      <c r="C124" s="18"/>
      <c r="D124" s="54"/>
      <c r="E124" s="54"/>
      <c r="F124" s="54"/>
      <c r="G124" s="54"/>
      <c r="H124" s="18"/>
      <c r="J124" s="18"/>
    </row>
    <row r="125" spans="1:16" x14ac:dyDescent="0.3">
      <c r="C125" s="18"/>
      <c r="D125" s="54"/>
      <c r="E125" s="54"/>
    </row>
    <row r="126" spans="1:16" x14ac:dyDescent="0.3">
      <c r="C126" s="18"/>
      <c r="D126" s="54"/>
      <c r="E126" s="54"/>
      <c r="F126" s="54"/>
      <c r="G126" s="54"/>
    </row>
    <row r="127" spans="1:16" x14ac:dyDescent="0.3">
      <c r="C127" s="18"/>
      <c r="D127" s="54"/>
      <c r="E127" s="54"/>
    </row>
    <row r="128" spans="1:16" x14ac:dyDescent="0.3">
      <c r="C128" s="18"/>
      <c r="D128" s="18"/>
      <c r="E128" s="18"/>
      <c r="F128" s="18"/>
      <c r="G128" s="18"/>
      <c r="I128" s="18"/>
      <c r="J128" s="18"/>
    </row>
    <row r="129" spans="3:10" x14ac:dyDescent="0.3">
      <c r="C129" s="18"/>
      <c r="D129" s="18"/>
      <c r="E129" s="18"/>
    </row>
    <row r="130" spans="3:10" x14ac:dyDescent="0.3">
      <c r="C130" s="18"/>
      <c r="D130" s="18"/>
      <c r="E130" s="18"/>
    </row>
    <row r="131" spans="3:10" x14ac:dyDescent="0.3">
      <c r="C131" s="18"/>
      <c r="D131" s="18"/>
      <c r="E131" s="18"/>
      <c r="I131" s="76"/>
      <c r="J131" s="76"/>
    </row>
    <row r="132" spans="3:10" x14ac:dyDescent="0.3">
      <c r="C132" s="18"/>
      <c r="D132" s="18"/>
      <c r="E132" s="18"/>
      <c r="J132" s="18"/>
    </row>
    <row r="133" spans="3:10" x14ac:dyDescent="0.3">
      <c r="C133" s="18"/>
      <c r="D133" s="18"/>
      <c r="E133" s="18"/>
    </row>
    <row r="134" spans="3:10" x14ac:dyDescent="0.3">
      <c r="C134" s="18"/>
      <c r="D134" s="18"/>
      <c r="E134" s="18"/>
    </row>
    <row r="135" spans="3:10" x14ac:dyDescent="0.3">
      <c r="C135" s="18"/>
      <c r="D135" s="18"/>
      <c r="E135" s="18"/>
    </row>
    <row r="136" spans="3:10" x14ac:dyDescent="0.3">
      <c r="C136" s="18"/>
      <c r="D136" s="18"/>
      <c r="E136" s="18"/>
    </row>
    <row r="137" spans="3:10" x14ac:dyDescent="0.3">
      <c r="C137" s="18"/>
      <c r="E137" s="18"/>
    </row>
    <row r="138" spans="3:10" x14ac:dyDescent="0.3">
      <c r="C138" s="18"/>
      <c r="E138" s="18"/>
    </row>
    <row r="139" spans="3:10" x14ac:dyDescent="0.3">
      <c r="C139" s="18"/>
      <c r="E139" s="18"/>
    </row>
    <row r="140" spans="3:10" x14ac:dyDescent="0.3">
      <c r="C140" s="18"/>
    </row>
    <row r="148" spans="3:4" x14ac:dyDescent="0.3">
      <c r="C148" s="18"/>
      <c r="D148" s="18"/>
    </row>
    <row r="150" spans="3:4" x14ac:dyDescent="0.3">
      <c r="D150" s="18"/>
    </row>
    <row r="151" spans="3:4" x14ac:dyDescent="0.3">
      <c r="C151" s="18"/>
    </row>
  </sheetData>
  <mergeCells count="87">
    <mergeCell ref="H35:H41"/>
    <mergeCell ref="I35:I41"/>
    <mergeCell ref="J35:J41"/>
    <mergeCell ref="K35:K41"/>
    <mergeCell ref="C35:C41"/>
    <mergeCell ref="D35:D41"/>
    <mergeCell ref="E35:E41"/>
    <mergeCell ref="F35:F41"/>
    <mergeCell ref="G35:G41"/>
    <mergeCell ref="A106:K106"/>
    <mergeCell ref="K15:K17"/>
    <mergeCell ref="A19:K19"/>
    <mergeCell ref="A20:K20"/>
    <mergeCell ref="A28:K28"/>
    <mergeCell ref="I16:J16"/>
    <mergeCell ref="A43:K43"/>
    <mergeCell ref="A101:K101"/>
    <mergeCell ref="K55:K57"/>
    <mergeCell ref="K60:K62"/>
    <mergeCell ref="A65:K65"/>
    <mergeCell ref="A66:K66"/>
    <mergeCell ref="D55:D57"/>
    <mergeCell ref="F55:F57"/>
    <mergeCell ref="E55:E57"/>
    <mergeCell ref="A98:K98"/>
    <mergeCell ref="A80:K80"/>
    <mergeCell ref="H60:H62"/>
    <mergeCell ref="I60:I62"/>
    <mergeCell ref="J60:J62"/>
    <mergeCell ref="C60:C62"/>
    <mergeCell ref="D60:D62"/>
    <mergeCell ref="A70:K70"/>
    <mergeCell ref="E60:E62"/>
    <mergeCell ref="H55:H57"/>
    <mergeCell ref="I55:I57"/>
    <mergeCell ref="A9:J9"/>
    <mergeCell ref="D16:D17"/>
    <mergeCell ref="G16:G17"/>
    <mergeCell ref="E16:F16"/>
    <mergeCell ref="D15:G15"/>
    <mergeCell ref="A15:A17"/>
    <mergeCell ref="B15:B17"/>
    <mergeCell ref="C15:C17"/>
    <mergeCell ref="A10:J10"/>
    <mergeCell ref="A11:J11"/>
    <mergeCell ref="A12:J12"/>
    <mergeCell ref="H15:J15"/>
    <mergeCell ref="H16:H17"/>
    <mergeCell ref="A54:K54"/>
    <mergeCell ref="H29:H32"/>
    <mergeCell ref="A34:K34"/>
    <mergeCell ref="C29:C32"/>
    <mergeCell ref="G29:G32"/>
    <mergeCell ref="F29:F32"/>
    <mergeCell ref="E29:E32"/>
    <mergeCell ref="A91:K91"/>
    <mergeCell ref="A74:K74"/>
    <mergeCell ref="H44:H51"/>
    <mergeCell ref="I44:I51"/>
    <mergeCell ref="J44:J51"/>
    <mergeCell ref="K44:K51"/>
    <mergeCell ref="C44:C51"/>
    <mergeCell ref="D44:D51"/>
    <mergeCell ref="E44:E51"/>
    <mergeCell ref="F44:F51"/>
    <mergeCell ref="G44:G51"/>
    <mergeCell ref="G55:G57"/>
    <mergeCell ref="F60:F62"/>
    <mergeCell ref="G60:G62"/>
    <mergeCell ref="J55:J57"/>
    <mergeCell ref="C55:C57"/>
    <mergeCell ref="A88:K88"/>
    <mergeCell ref="C21:C25"/>
    <mergeCell ref="D21:D25"/>
    <mergeCell ref="E21:E25"/>
    <mergeCell ref="F21:F25"/>
    <mergeCell ref="G21:G25"/>
    <mergeCell ref="H21:H25"/>
    <mergeCell ref="I21:I25"/>
    <mergeCell ref="J21:J25"/>
    <mergeCell ref="K21:K25"/>
    <mergeCell ref="A59:K59"/>
    <mergeCell ref="D29:D32"/>
    <mergeCell ref="A85:K85"/>
    <mergeCell ref="K29:K32"/>
    <mergeCell ref="J29:J32"/>
    <mergeCell ref="I29:I32"/>
  </mergeCells>
  <pageMargins left="1.3779527559055118" right="0.39370078740157483" top="1.3779527559055118" bottom="0.39370078740157483" header="0.31496062992125984" footer="0.31496062992125984"/>
  <pageSetup paperSize="8" scale="62" fitToHeight="7" orientation="landscape" r:id="rId1"/>
  <headerFooter differentFirst="1">
    <oddHeader>&amp;C&amp;P</oddHeader>
  </headerFooter>
  <rowBreaks count="3" manualBreakCount="3">
    <brk id="32" max="10" man="1"/>
    <brk id="63" max="10" man="1"/>
    <brk id="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2023-01-12T13:24:18Z</cp:lastPrinted>
  <dcterms:created xsi:type="dcterms:W3CDTF">2002-03-25T05:35:56Z</dcterms:created>
  <dcterms:modified xsi:type="dcterms:W3CDTF">2023-04-10T09:27:33Z</dcterms:modified>
</cp:coreProperties>
</file>