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'!$A$18:$L$18</definedName>
    <definedName name="_xlnm.Print_Titles" localSheetId="0">'Свод '!$18:$18</definedName>
    <definedName name="_xlnm.Print_Area" localSheetId="0">'Свод '!$A$1:$T$124</definedName>
  </definedNames>
  <calcPr calcId="145621"/>
</workbook>
</file>

<file path=xl/calcChain.xml><?xml version="1.0" encoding="utf-8"?>
<calcChain xmlns="http://schemas.openxmlformats.org/spreadsheetml/2006/main">
  <c r="M61" i="6" l="1"/>
  <c r="E61" i="6"/>
  <c r="T33" i="6" l="1"/>
  <c r="N21" i="6" l="1"/>
  <c r="P116" i="6" l="1"/>
  <c r="P117" i="6"/>
  <c r="P118" i="6"/>
  <c r="P119" i="6"/>
  <c r="P120" i="6"/>
  <c r="P121" i="6"/>
  <c r="P115" i="6"/>
  <c r="P111" i="6"/>
  <c r="P110" i="6"/>
  <c r="P109" i="6"/>
  <c r="P108" i="6"/>
  <c r="P107" i="6"/>
  <c r="P106" i="6"/>
  <c r="O112" i="6"/>
  <c r="Q112" i="6"/>
  <c r="R112" i="6"/>
  <c r="S112" i="6"/>
  <c r="T112" i="6"/>
  <c r="O104" i="6"/>
  <c r="Q104" i="6"/>
  <c r="R104" i="6"/>
  <c r="S104" i="6"/>
  <c r="T104" i="6"/>
  <c r="P103" i="6"/>
  <c r="P104" i="6" s="1"/>
  <c r="P100" i="6"/>
  <c r="P99" i="6"/>
  <c r="P98" i="6"/>
  <c r="P97" i="6"/>
  <c r="P96" i="6"/>
  <c r="P93" i="6"/>
  <c r="P92" i="6"/>
  <c r="P91" i="6"/>
  <c r="P90" i="6"/>
  <c r="P87" i="6"/>
  <c r="P88" i="6" s="1"/>
  <c r="P84" i="6"/>
  <c r="P83" i="6"/>
  <c r="P82" i="6"/>
  <c r="P79" i="6"/>
  <c r="P78" i="6"/>
  <c r="P77" i="6"/>
  <c r="P76" i="6"/>
  <c r="P73" i="6"/>
  <c r="P72" i="6"/>
  <c r="O101" i="6"/>
  <c r="Q101" i="6"/>
  <c r="R101" i="6"/>
  <c r="S101" i="6"/>
  <c r="T101" i="6"/>
  <c r="O94" i="6"/>
  <c r="Q94" i="6"/>
  <c r="R94" i="6"/>
  <c r="S94" i="6"/>
  <c r="T94" i="6"/>
  <c r="O88" i="6"/>
  <c r="Q88" i="6"/>
  <c r="R88" i="6"/>
  <c r="S88" i="6"/>
  <c r="T88" i="6"/>
  <c r="O85" i="6"/>
  <c r="Q85" i="6"/>
  <c r="R85" i="6"/>
  <c r="S85" i="6"/>
  <c r="T85" i="6"/>
  <c r="O80" i="6"/>
  <c r="Q80" i="6"/>
  <c r="R80" i="6"/>
  <c r="S80" i="6"/>
  <c r="O74" i="6"/>
  <c r="P74" i="6"/>
  <c r="Q74" i="6"/>
  <c r="R74" i="6"/>
  <c r="S74" i="6"/>
  <c r="T74" i="6"/>
  <c r="P69" i="6"/>
  <c r="P68" i="6"/>
  <c r="P70" i="6" s="1"/>
  <c r="O70" i="6"/>
  <c r="Q70" i="6"/>
  <c r="R70" i="6"/>
  <c r="S70" i="6"/>
  <c r="P85" i="6" l="1"/>
  <c r="O113" i="6"/>
  <c r="R113" i="6"/>
  <c r="S113" i="6"/>
  <c r="P101" i="6"/>
  <c r="Q113" i="6"/>
  <c r="P112" i="6"/>
  <c r="P80" i="6"/>
  <c r="P94" i="6"/>
  <c r="O59" i="6"/>
  <c r="Q59" i="6"/>
  <c r="R59" i="6"/>
  <c r="S59" i="6"/>
  <c r="T59" i="6"/>
  <c r="R21" i="6"/>
  <c r="Q21" i="6"/>
  <c r="M21" i="6"/>
  <c r="P113" i="6" l="1"/>
  <c r="O64" i="6"/>
  <c r="Q64" i="6"/>
  <c r="R64" i="6"/>
  <c r="S64" i="6"/>
  <c r="T64" i="6"/>
  <c r="P61" i="6"/>
  <c r="P64" i="6" s="1"/>
  <c r="P56" i="6"/>
  <c r="P59" i="6" s="1"/>
  <c r="L61" i="6"/>
  <c r="P45" i="6"/>
  <c r="L45" i="6"/>
  <c r="Q54" i="6"/>
  <c r="O54" i="6"/>
  <c r="R54" i="6"/>
  <c r="S54" i="6"/>
  <c r="P53" i="6"/>
  <c r="L53" i="6"/>
  <c r="O43" i="6"/>
  <c r="Q43" i="6"/>
  <c r="R43" i="6"/>
  <c r="S43" i="6"/>
  <c r="T43" i="6"/>
  <c r="P42" i="6"/>
  <c r="P35" i="6"/>
  <c r="O33" i="6"/>
  <c r="Q33" i="6"/>
  <c r="R33" i="6"/>
  <c r="S33" i="6"/>
  <c r="O27" i="6"/>
  <c r="Q27" i="6"/>
  <c r="R27" i="6"/>
  <c r="S27" i="6"/>
  <c r="P26" i="6"/>
  <c r="P29" i="6"/>
  <c r="P33" i="6" s="1"/>
  <c r="P21" i="6"/>
  <c r="D21" i="6"/>
  <c r="P54" i="6" l="1"/>
  <c r="S65" i="6"/>
  <c r="S122" i="6" s="1"/>
  <c r="O65" i="6"/>
  <c r="O122" i="6" s="1"/>
  <c r="R65" i="6"/>
  <c r="R122" i="6" s="1"/>
  <c r="P27" i="6"/>
  <c r="Q65" i="6"/>
  <c r="Q122" i="6" s="1"/>
  <c r="P43" i="6"/>
  <c r="P65" i="6" s="1"/>
  <c r="P122" i="6" s="1"/>
  <c r="E112" i="6"/>
  <c r="G112" i="6"/>
  <c r="I112" i="6"/>
  <c r="J112" i="6"/>
  <c r="K112" i="6"/>
  <c r="M112" i="6"/>
  <c r="N112" i="6"/>
  <c r="L111" i="6"/>
  <c r="H111" i="6"/>
  <c r="D111" i="6"/>
  <c r="C111" i="6" l="1"/>
  <c r="N72" i="6" l="1"/>
  <c r="M72" i="6"/>
  <c r="N76" i="6"/>
  <c r="M76" i="6"/>
  <c r="N78" i="6"/>
  <c r="M78" i="6"/>
  <c r="N68" i="6"/>
  <c r="M68" i="6"/>
  <c r="F112" i="6" l="1"/>
  <c r="E59" i="6" l="1"/>
  <c r="F59" i="6"/>
  <c r="G59" i="6"/>
  <c r="I59" i="6"/>
  <c r="J59" i="6"/>
  <c r="K59" i="6"/>
  <c r="M59" i="6"/>
  <c r="N59" i="6"/>
  <c r="L93" i="6" l="1"/>
  <c r="E94" i="6"/>
  <c r="F94" i="6"/>
  <c r="G94" i="6"/>
  <c r="I94" i="6"/>
  <c r="J94" i="6"/>
  <c r="K94" i="6"/>
  <c r="M94" i="6"/>
  <c r="N94" i="6"/>
  <c r="D93" i="6"/>
  <c r="H93" i="6"/>
  <c r="C93" i="6" l="1"/>
  <c r="L91" i="6"/>
  <c r="M120" i="6" l="1"/>
  <c r="H91" i="6"/>
  <c r="H92" i="6"/>
  <c r="L92" i="6"/>
  <c r="D91" i="6"/>
  <c r="D92" i="6"/>
  <c r="M119" i="6"/>
  <c r="C92" i="6" l="1"/>
  <c r="C91" i="6"/>
  <c r="M118" i="6" l="1"/>
  <c r="M117" i="6"/>
  <c r="M116" i="6"/>
  <c r="M115" i="6"/>
  <c r="L110" i="6" l="1"/>
  <c r="H110" i="6"/>
  <c r="D110" i="6"/>
  <c r="L109" i="6"/>
  <c r="H109" i="6"/>
  <c r="D109" i="6"/>
  <c r="L108" i="6"/>
  <c r="H108" i="6"/>
  <c r="D108" i="6"/>
  <c r="C110" i="6" l="1"/>
  <c r="C108" i="6"/>
  <c r="C109" i="6"/>
  <c r="E80" i="6" l="1"/>
  <c r="F80" i="6"/>
  <c r="G80" i="6"/>
  <c r="I80" i="6"/>
  <c r="J80" i="6"/>
  <c r="K80" i="6"/>
  <c r="M80" i="6"/>
  <c r="N80" i="6"/>
  <c r="I121" i="6" l="1"/>
  <c r="J121" i="6"/>
  <c r="K121" i="6"/>
  <c r="H116" i="6"/>
  <c r="H117" i="6"/>
  <c r="H118" i="6"/>
  <c r="H119" i="6"/>
  <c r="H120" i="6"/>
  <c r="H115" i="6"/>
  <c r="H107" i="6"/>
  <c r="H106" i="6"/>
  <c r="I104" i="6"/>
  <c r="J104" i="6"/>
  <c r="K104" i="6"/>
  <c r="H103" i="6"/>
  <c r="H104" i="6" s="1"/>
  <c r="I101" i="6"/>
  <c r="J101" i="6"/>
  <c r="K101" i="6"/>
  <c r="H97" i="6"/>
  <c r="H98" i="6"/>
  <c r="H99" i="6"/>
  <c r="H100" i="6"/>
  <c r="H96" i="6"/>
  <c r="H90" i="6"/>
  <c r="H94" i="6" s="1"/>
  <c r="I88" i="6"/>
  <c r="J88" i="6"/>
  <c r="K88" i="6"/>
  <c r="H87" i="6"/>
  <c r="H88" i="6" s="1"/>
  <c r="I85" i="6"/>
  <c r="J85" i="6"/>
  <c r="K85" i="6"/>
  <c r="H83" i="6"/>
  <c r="H84" i="6"/>
  <c r="H82" i="6"/>
  <c r="H77" i="6"/>
  <c r="H78" i="6"/>
  <c r="H79" i="6"/>
  <c r="H76" i="6"/>
  <c r="I74" i="6"/>
  <c r="J74" i="6"/>
  <c r="K74" i="6"/>
  <c r="H73" i="6"/>
  <c r="H72" i="6"/>
  <c r="I70" i="6"/>
  <c r="J70" i="6"/>
  <c r="K70" i="6"/>
  <c r="H69" i="6"/>
  <c r="H68" i="6"/>
  <c r="I64" i="6"/>
  <c r="J64" i="6"/>
  <c r="K64" i="6"/>
  <c r="H61" i="6"/>
  <c r="H64" i="6" s="1"/>
  <c r="H56" i="6"/>
  <c r="H59" i="6" s="1"/>
  <c r="I54" i="6"/>
  <c r="J54" i="6"/>
  <c r="K54" i="6"/>
  <c r="H53" i="6"/>
  <c r="H45" i="6"/>
  <c r="I43" i="6"/>
  <c r="J43" i="6"/>
  <c r="K43" i="6"/>
  <c r="M43" i="6"/>
  <c r="N43" i="6"/>
  <c r="H42" i="6"/>
  <c r="H35" i="6"/>
  <c r="G33" i="6"/>
  <c r="I33" i="6"/>
  <c r="J33" i="6"/>
  <c r="K33" i="6"/>
  <c r="M33" i="6"/>
  <c r="N33" i="6"/>
  <c r="H29" i="6"/>
  <c r="H33" i="6" s="1"/>
  <c r="I27" i="6"/>
  <c r="J27" i="6"/>
  <c r="K27" i="6"/>
  <c r="H26" i="6"/>
  <c r="L21" i="6"/>
  <c r="H21" i="6"/>
  <c r="C21" i="6" l="1"/>
  <c r="H112" i="6"/>
  <c r="H74" i="6"/>
  <c r="J113" i="6"/>
  <c r="K113" i="6"/>
  <c r="H54" i="6"/>
  <c r="I113" i="6"/>
  <c r="H27" i="6"/>
  <c r="H70" i="6"/>
  <c r="H121" i="6"/>
  <c r="H43" i="6"/>
  <c r="I65" i="6"/>
  <c r="H101" i="6"/>
  <c r="H80" i="6"/>
  <c r="H85" i="6"/>
  <c r="K65" i="6"/>
  <c r="J65" i="6"/>
  <c r="J122" i="6" l="1"/>
  <c r="K122" i="6"/>
  <c r="I122" i="6"/>
  <c r="H65" i="6"/>
  <c r="H113" i="6"/>
  <c r="M99" i="6"/>
  <c r="N97" i="6"/>
  <c r="M97" i="6"/>
  <c r="H122" i="6" l="1"/>
  <c r="N99" i="6"/>
  <c r="G43" i="6" l="1"/>
  <c r="L42" i="6"/>
  <c r="D42" i="6"/>
  <c r="C42" i="6" s="1"/>
  <c r="L107" i="6" l="1"/>
  <c r="D107" i="6"/>
  <c r="C107" i="6" l="1"/>
  <c r="D26" i="6"/>
  <c r="L26" i="6"/>
  <c r="E27" i="6"/>
  <c r="F27" i="6"/>
  <c r="G27" i="6"/>
  <c r="M27" i="6"/>
  <c r="N27" i="6"/>
  <c r="T27" i="6"/>
  <c r="C26" i="6" l="1"/>
  <c r="F43" i="6"/>
  <c r="E43" i="6"/>
  <c r="F33" i="6"/>
  <c r="E33" i="6"/>
  <c r="D90" i="6" l="1"/>
  <c r="L90" i="6"/>
  <c r="L94" i="6" s="1"/>
  <c r="D94" i="6" l="1"/>
  <c r="C90" i="6"/>
  <c r="C94" i="6" s="1"/>
  <c r="E74" i="6"/>
  <c r="F74" i="6"/>
  <c r="G74" i="6"/>
  <c r="M74" i="6"/>
  <c r="N74" i="6"/>
  <c r="L73" i="6"/>
  <c r="D73" i="6"/>
  <c r="E70" i="6"/>
  <c r="F70" i="6"/>
  <c r="G70" i="6"/>
  <c r="M70" i="6"/>
  <c r="N70" i="6"/>
  <c r="T70" i="6"/>
  <c r="D69" i="6"/>
  <c r="L69" i="6"/>
  <c r="C73" i="6" l="1"/>
  <c r="C69" i="6"/>
  <c r="T79" i="6"/>
  <c r="T80" i="6" s="1"/>
  <c r="T113" i="6" s="1"/>
  <c r="M104" i="6" l="1"/>
  <c r="E104" i="6"/>
  <c r="F104" i="6"/>
  <c r="G104" i="6"/>
  <c r="N104" i="6"/>
  <c r="D103" i="6"/>
  <c r="D104" i="6" l="1"/>
  <c r="L103" i="6"/>
  <c r="C103" i="6" s="1"/>
  <c r="C104" i="6" l="1"/>
  <c r="L104" i="6"/>
  <c r="E88" i="6" l="1"/>
  <c r="F88" i="6"/>
  <c r="G88" i="6"/>
  <c r="M88" i="6"/>
  <c r="N88" i="6"/>
  <c r="L87" i="6"/>
  <c r="D87" i="6"/>
  <c r="D88" i="6" l="1"/>
  <c r="C87" i="6"/>
  <c r="C88" i="6" s="1"/>
  <c r="L88" i="6"/>
  <c r="E85" i="6" l="1"/>
  <c r="F85" i="6"/>
  <c r="G85" i="6"/>
  <c r="M85" i="6"/>
  <c r="N85" i="6"/>
  <c r="L84" i="6"/>
  <c r="D84" i="6"/>
  <c r="D53" i="6"/>
  <c r="E54" i="6"/>
  <c r="F54" i="6"/>
  <c r="G54" i="6"/>
  <c r="M54" i="6"/>
  <c r="N54" i="6"/>
  <c r="T54" i="6"/>
  <c r="T65" i="6" s="1"/>
  <c r="L79" i="6"/>
  <c r="D79" i="6"/>
  <c r="C79" i="6" l="1"/>
  <c r="C84" i="6"/>
  <c r="C53" i="6"/>
  <c r="E121" i="6" l="1"/>
  <c r="F121" i="6"/>
  <c r="G121" i="6"/>
  <c r="M121" i="6"/>
  <c r="N121" i="6"/>
  <c r="T121" i="6"/>
  <c r="T122" i="6" s="1"/>
  <c r="L120" i="6"/>
  <c r="C120" i="6" s="1"/>
  <c r="L119" i="6"/>
  <c r="C119" i="6" s="1"/>
  <c r="L118" i="6"/>
  <c r="L117" i="6"/>
  <c r="L116" i="6"/>
  <c r="C116" i="6" s="1"/>
  <c r="L115" i="6"/>
  <c r="C115" i="6" s="1"/>
  <c r="D120" i="6"/>
  <c r="D119" i="6"/>
  <c r="D118" i="6"/>
  <c r="D117" i="6"/>
  <c r="D116" i="6"/>
  <c r="D115" i="6"/>
  <c r="D106" i="6"/>
  <c r="D112" i="6" s="1"/>
  <c r="C117" i="6" l="1"/>
  <c r="C118" i="6"/>
  <c r="L121" i="6"/>
  <c r="D121" i="6"/>
  <c r="C121" i="6" l="1"/>
  <c r="E101" i="6" l="1"/>
  <c r="E113" i="6" s="1"/>
  <c r="F101" i="6"/>
  <c r="F113" i="6" s="1"/>
  <c r="G101" i="6"/>
  <c r="G113" i="6" s="1"/>
  <c r="M101" i="6"/>
  <c r="M113" i="6" s="1"/>
  <c r="N101" i="6"/>
  <c r="N113" i="6" s="1"/>
  <c r="L100" i="6"/>
  <c r="D100" i="6"/>
  <c r="C100" i="6" l="1"/>
  <c r="D78" i="6"/>
  <c r="L78" i="6"/>
  <c r="C78" i="6" l="1"/>
  <c r="D99" i="6"/>
  <c r="L97" i="6"/>
  <c r="L98" i="6"/>
  <c r="L99" i="6"/>
  <c r="L96" i="6"/>
  <c r="L83" i="6"/>
  <c r="L82" i="6"/>
  <c r="L77" i="6"/>
  <c r="L76" i="6"/>
  <c r="D77" i="6"/>
  <c r="C77" i="6" s="1"/>
  <c r="D76" i="6"/>
  <c r="L72" i="6"/>
  <c r="D72" i="6"/>
  <c r="D74" i="6" s="1"/>
  <c r="L68" i="6"/>
  <c r="D68" i="6"/>
  <c r="D70" i="6" s="1"/>
  <c r="L80" i="6" l="1"/>
  <c r="C99" i="6"/>
  <c r="L85" i="6"/>
  <c r="L74" i="6"/>
  <c r="C72" i="6"/>
  <c r="C74" i="6" s="1"/>
  <c r="L70" i="6"/>
  <c r="C68" i="6"/>
  <c r="C70" i="6" s="1"/>
  <c r="D80" i="6"/>
  <c r="C76" i="6"/>
  <c r="C80" i="6" s="1"/>
  <c r="L101" i="6"/>
  <c r="G64" i="6"/>
  <c r="F64" i="6"/>
  <c r="L35" i="6"/>
  <c r="D29" i="6"/>
  <c r="L43" i="6" l="1"/>
  <c r="D33" i="6"/>
  <c r="D61" i="6"/>
  <c r="C61" i="6" s="1"/>
  <c r="D35" i="6"/>
  <c r="C35" i="6" s="1"/>
  <c r="D45" i="6"/>
  <c r="C45" i="6" s="1"/>
  <c r="C54" i="6" s="1"/>
  <c r="E64" i="6"/>
  <c r="D54" i="6" l="1"/>
  <c r="D64" i="6"/>
  <c r="C43" i="6"/>
  <c r="D43" i="6"/>
  <c r="D56" i="6" l="1"/>
  <c r="D59" i="6" s="1"/>
  <c r="M64" i="6" l="1"/>
  <c r="N64" i="6"/>
  <c r="D83" i="6" l="1"/>
  <c r="C83" i="6" s="1"/>
  <c r="E65" i="6" l="1"/>
  <c r="E122" i="6" s="1"/>
  <c r="F65" i="6"/>
  <c r="M65" i="6"/>
  <c r="M122" i="6" s="1"/>
  <c r="N65" i="6"/>
  <c r="N122" i="6" s="1"/>
  <c r="F122" i="6" l="1"/>
  <c r="L106" i="6"/>
  <c r="L112" i="6" s="1"/>
  <c r="L27" i="6"/>
  <c r="C106" i="6" l="1"/>
  <c r="C112" i="6" s="1"/>
  <c r="L113" i="6"/>
  <c r="D97" i="6"/>
  <c r="C97" i="6" s="1"/>
  <c r="D98" i="6"/>
  <c r="C98" i="6" s="1"/>
  <c r="L56" i="6" l="1"/>
  <c r="C56" i="6" s="1"/>
  <c r="L29" i="6"/>
  <c r="C29" i="6" s="1"/>
  <c r="C59" i="6" l="1"/>
  <c r="L59" i="6"/>
  <c r="L33" i="6"/>
  <c r="C33" i="6"/>
  <c r="L54" i="6"/>
  <c r="L64" i="6"/>
  <c r="C64" i="6"/>
  <c r="L65" i="6" l="1"/>
  <c r="L122" i="6" s="1"/>
  <c r="G65" i="6" l="1"/>
  <c r="G122" i="6" l="1"/>
  <c r="D82" i="6"/>
  <c r="D85" i="6" l="1"/>
  <c r="C82" i="6"/>
  <c r="C85" i="6" s="1"/>
  <c r="D96" i="6"/>
  <c r="D101" i="6" l="1"/>
  <c r="D113" i="6" s="1"/>
  <c r="C96" i="6"/>
  <c r="C101" i="6" s="1"/>
  <c r="C113" i="6" l="1"/>
  <c r="B18" i="6"/>
  <c r="C18" i="6" s="1"/>
  <c r="D18" i="6" s="1"/>
  <c r="E18" i="6" s="1"/>
  <c r="F18" i="6" s="1"/>
  <c r="D27" i="6"/>
  <c r="D65" i="6" s="1"/>
  <c r="D122" i="6" l="1"/>
  <c r="C27" i="6"/>
  <c r="C65" i="6" l="1"/>
  <c r="C122" i="6" l="1"/>
</calcChain>
</file>

<file path=xl/sharedStrings.xml><?xml version="1.0" encoding="utf-8"?>
<sst xmlns="http://schemas.openxmlformats.org/spreadsheetml/2006/main" count="141" uniqueCount="101">
  <si>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</si>
  <si>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</si>
  <si>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</si>
  <si>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</si>
  <si>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</si>
  <si>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</si>
  <si>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</si>
  <si>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</si>
  <si>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</si>
  <si>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</si>
  <si>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</si>
  <si>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</si>
  <si>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</si>
  <si>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</si>
  <si>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</si>
  <si>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</si>
  <si>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</si>
  <si>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</si>
  <si>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</si>
  <si>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</si>
  <si>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</si>
  <si>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</si>
  <si>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</si>
  <si>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</si>
  <si>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</si>
  <si>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</si>
  <si>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</si>
  <si>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</si>
  <si>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</si>
  <si>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</si>
  <si>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стоимость работ (включая НДС), руб.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</si>
  <si>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</si>
  <si>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по соглашению (доп. средства),  
 руб.</t>
  </si>
  <si>
    <t>Дополнительные средства  бюджета городского округа город Воронеж, руб.</t>
  </si>
  <si>
    <t>ул. 25 Января, д. 50</t>
  </si>
  <si>
    <t>ул. Переверткина, д. 6</t>
  </si>
  <si>
    <t>Ленинский пр-кт, д. 187</t>
  </si>
  <si>
    <t>ул. Переверткина, д. 37</t>
  </si>
  <si>
    <t>ул. Беговая, д. 128</t>
  </si>
  <si>
    <t>ул. Беговая, д. 130</t>
  </si>
  <si>
    <t>ул. Беговая, д. 134</t>
  </si>
  <si>
    <t>ул. Новгородская, д. 121</t>
  </si>
  <si>
    <t>Ленинский пр-кт, д. 94/6</t>
  </si>
  <si>
    <t>ул. Циолковского, д. 129</t>
  </si>
  <si>
    <t>ул. Ленинградская, д. 6</t>
  </si>
  <si>
    <t>ул. Героев Стратосферы, д. 22В</t>
  </si>
  <si>
    <t>ул. Беляевой, д. 7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</si>
  <si>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</si>
  <si>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</si>
  <si>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</si>
  <si>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</si>
  <si>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</si>
  <si>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</si>
  <si>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</si>
  <si>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Кирова, д. 10</t>
  </si>
  <si>
    <t>ул. Карла Либкнехта, д. 57</t>
  </si>
  <si>
    <t>ул. Южно-Моравская, д. 21</t>
  </si>
  <si>
    <t>ул. Космонавта Комарова, д. 7</t>
  </si>
  <si>
    <t>ул. 25 Октября, д. 45</t>
  </si>
  <si>
    <t>ул. 25 Октября, д. 48</t>
  </si>
  <si>
    <t>ул. Никитинская, д. 16</t>
  </si>
  <si>
    <t>Управление экологии</t>
  </si>
  <si>
    <t>Итого по управлению экологии</t>
  </si>
  <si>
    <t>Благоустройство проспекта Революции, город Воронеж</t>
  </si>
  <si>
    <t xml:space="preserve">ассигнований бюджета городского округа город Воронеж на 2023 год на проведение мероприятий </t>
  </si>
  <si>
    <t>«Формирование современной городской среды на территории городского округа город Воронеж»</t>
  </si>
  <si>
    <t>Воронежский центральный парк, ул. Ленина, 10</t>
  </si>
  <si>
    <t>наб. Спортивная, д. 4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</si>
  <si>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</si>
  <si>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</si>
  <si>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 xml:space="preserve">Проведение проверки достоверности сметной стоимости </t>
  </si>
  <si>
    <t>Управление культуры</t>
  </si>
  <si>
    <t>Итого по управлению культуры</t>
  </si>
  <si>
    <t>средства областного бюджета</t>
  </si>
  <si>
    <t>ул. Переверткина, д. 47</t>
  </si>
  <si>
    <t>по соглашению, 
 руб.</t>
  </si>
  <si>
    <t>Сквер «Лесная сказка», ул. Богдана Хмельницкого, 26д</t>
  </si>
  <si>
    <t>Сквер Машиностроителей, ул. 9 Января, 108</t>
  </si>
  <si>
    <t>Парк Патриотов и часть территории набережной Авиастроителей (напротив парка Патриотов)</t>
  </si>
  <si>
    <t>Парк  Мостозавода, ул. Уточкина, 1д</t>
  </si>
  <si>
    <t>Часть территории набережной Авиастроителей (у парка «Алые паруса»)</t>
  </si>
  <si>
    <t>Сквер имени Г.А. Сухомлинова, ул. Кольцовская, 43в</t>
  </si>
  <si>
    <t>Благоустройство общественной территории: ул. Кропоткина, 4</t>
  </si>
  <si>
    <t>Проспект Революции – устройство системы информации и навигации</t>
  </si>
  <si>
    <t>Парк им. Дурова, ул. Ворошилова, 1м, ул. Ворошилова, 1в, ул. Моисеева, 2е</t>
  </si>
  <si>
    <t>Сквер «Надежда»,  ул. Плехановская, 8д</t>
  </si>
  <si>
    <t>Сквер им. Бунина, ул. Плехановская, 7в, с прилегающей территорией</t>
  </si>
  <si>
    <t>наб. Авиастроителей, д. 38</t>
  </si>
  <si>
    <t>Сквер Примирения и согласия</t>
  </si>
  <si>
    <t>Благоустройство Петровской набережной (I очередь)</t>
  </si>
  <si>
    <t>Благоустройство Петровской набережной (II очередь)</t>
  </si>
  <si>
    <t>Сквер «Чайка», ул. Новосибирская, 80в, 80е</t>
  </si>
  <si>
    <t xml:space="preserve">Исполняющий обязанности руководителя  управления жилищно-коммунального хозяйства                                                                                           Е.А.Семынин                                                                                                                                                                                                     </t>
  </si>
  <si>
    <t xml:space="preserve">Благоустройство Петровской набережной (I очередь) (подпорная стена «Церковь Успения») </t>
  </si>
  <si>
    <t>Дорожное хозяйство 0409</t>
  </si>
  <si>
    <t xml:space="preserve">Благоустройство Петровской набережной (I очередь) (стела, устройство сетей наружного освещения, входная группа ) </t>
  </si>
  <si>
    <t xml:space="preserve">Благоустройство Петровской набережной (I очередь) (общественная уборная) </t>
  </si>
  <si>
    <t xml:space="preserve">Детский литературный парк, пл.  Детей, 1с </t>
  </si>
  <si>
    <t>Мемориальный комплекс «Площадь Победы»</t>
  </si>
  <si>
    <t xml:space="preserve">Общественная территория по адресу: г. Воронеж, пр-кт Московский, д.131 (МБУК «ЦКС», КДЦ «Северный») </t>
  </si>
  <si>
    <t>от 24.07.2023    № 501-р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</si>
</sst>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;[Red]#,##0.00"/>
    <numFmt numFmtId="166" formatCode="#,##0;[Red]#,##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</cellStyleXfs>
  <cellXfs count="132">
    <xf numFmtId="0" fontId="0" fillId="0" borderId="0" xfId="0"/>
    <xf numFmtId="4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9" fillId="0" borderId="0" xfId="0" applyNumberFormat="1" applyFont="1" applyFill="1"/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5" fontId="6" fillId="0" borderId="1" xfId="1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5" fontId="6" fillId="2" borderId="1" xfId="1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165" fontId="6" fillId="0" borderId="4" xfId="1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top"/>
    </xf>
    <xf numFmtId="0" fontId="13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4"/>
  <sheetViews>
    <sheetView tabSelected="1" topLeftCell="A15" zoomScale="40" zoomScaleNormal="40" zoomScaleSheetLayoutView="20" zoomScalePageLayoutView="37" workbookViewId="0">
      <pane ySplit="300" activePane="bottomLeft"/>
      <selection activeCell="U16" sqref="A16:XFD16"/>
      <selection pane="bottomLeft" activeCell="A11" sqref="A11:T11"/>
    </sheetView>
  </sheetViews>
  <sheetFormatPr defaultRowHeight="23.25" x14ac:dyDescent="0.3"/>
  <cols>
    <col min="1" max="1" width="10.7109375" style="15" customWidth="1"/>
    <col min="2" max="2" width="46.85546875" style="2" customWidth="1"/>
    <col min="3" max="3" width="26.5703125" style="3" customWidth="1"/>
    <col min="4" max="4" width="26.140625" style="3" customWidth="1"/>
    <col min="5" max="5" width="25.5703125" style="3" customWidth="1"/>
    <col min="6" max="6" width="18.28515625" style="3" customWidth="1"/>
    <col min="7" max="7" width="29.5703125" style="3" customWidth="1"/>
    <col min="8" max="8" width="26.140625" style="3" customWidth="1"/>
    <col min="9" max="9" width="23.140625" style="3" customWidth="1"/>
    <col min="10" max="10" width="17.28515625" style="3" customWidth="1"/>
    <col min="11" max="11" width="30.140625" style="3" customWidth="1"/>
    <col min="12" max="12" width="27.28515625" style="3" customWidth="1"/>
    <col min="13" max="13" width="26.85546875" style="3" customWidth="1"/>
    <col min="14" max="14" width="17.5703125" style="3" customWidth="1"/>
    <col min="15" max="15" width="27.42578125" style="3" customWidth="1"/>
    <col min="16" max="16" width="26" style="3" customWidth="1"/>
    <col min="17" max="17" width="27.7109375" style="3" customWidth="1"/>
    <col min="18" max="18" width="17.5703125" style="3" customWidth="1"/>
    <col min="19" max="19" width="26.140625" style="3" customWidth="1"/>
    <col min="20" max="20" width="25.28515625" style="3" customWidth="1"/>
    <col min="21" max="22" width="9.140625" style="3"/>
    <col min="23" max="24" width="18.42578125" style="3" customWidth="1"/>
    <col min="25" max="25" width="25.140625" style="3" bestFit="1" customWidth="1"/>
    <col min="26" max="26" width="13.85546875" style="3" customWidth="1"/>
    <col min="27" max="27" width="19.5703125" style="3" customWidth="1"/>
    <col min="28" max="16384" width="9.140625" style="3"/>
  </cols>
  <sheetData>
    <row r="1" spans="1:20" ht="23.25" customHeight="1" x14ac:dyDescent="0.4">
      <c r="B1" s="16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92"/>
      <c r="S1" s="92"/>
      <c r="T1" s="92"/>
    </row>
    <row r="2" spans="1:20" ht="30.75" customHeight="1" x14ac:dyDescent="0.35">
      <c r="B2" s="16"/>
      <c r="C2" s="17"/>
      <c r="D2" s="17"/>
      <c r="E2" s="18"/>
      <c r="F2" s="18"/>
      <c r="G2" s="18"/>
      <c r="H2" s="18"/>
      <c r="I2" s="18"/>
      <c r="J2" s="18"/>
      <c r="K2" s="18"/>
      <c r="P2" s="19"/>
      <c r="Q2" s="18"/>
      <c r="R2" s="93"/>
      <c r="S2" s="94" t="s">
        <v>3</v>
      </c>
      <c r="T2" s="94"/>
    </row>
    <row r="3" spans="1:20" ht="33.75" customHeight="1" x14ac:dyDescent="0.35">
      <c r="B3" s="16"/>
      <c r="C3" s="17"/>
      <c r="D3" s="17"/>
      <c r="E3" s="18"/>
      <c r="F3" s="18"/>
      <c r="G3" s="18"/>
      <c r="H3" s="18"/>
      <c r="I3" s="18"/>
      <c r="J3" s="18"/>
      <c r="K3" s="18"/>
      <c r="P3" s="19"/>
      <c r="Q3" s="18"/>
      <c r="R3" s="93"/>
      <c r="S3" s="94" t="s">
        <v>4</v>
      </c>
      <c r="T3" s="94"/>
    </row>
    <row r="4" spans="1:20" ht="32.25" customHeight="1" x14ac:dyDescent="0.35">
      <c r="B4" s="16"/>
      <c r="C4" s="17"/>
      <c r="D4" s="17"/>
      <c r="E4" s="18"/>
      <c r="F4" s="18"/>
      <c r="G4" s="18"/>
      <c r="H4" s="18"/>
      <c r="I4" s="18"/>
      <c r="J4" s="18"/>
      <c r="K4" s="18"/>
      <c r="P4" s="19"/>
      <c r="Q4" s="18"/>
      <c r="R4" s="93"/>
      <c r="S4" s="94" t="s">
        <v>1</v>
      </c>
      <c r="T4" s="94"/>
    </row>
    <row r="5" spans="1:20" ht="32.25" customHeight="1" x14ac:dyDescent="0.35">
      <c r="B5" s="16"/>
      <c r="C5" s="17"/>
      <c r="D5" s="17"/>
      <c r="E5" s="18"/>
      <c r="F5" s="18"/>
      <c r="G5" s="18"/>
      <c r="H5" s="18"/>
      <c r="I5" s="18"/>
      <c r="J5" s="18"/>
      <c r="K5" s="18"/>
      <c r="P5" s="19"/>
      <c r="Q5" s="18"/>
      <c r="R5" s="93"/>
      <c r="S5" s="94" t="s">
        <v>100</v>
      </c>
      <c r="T5" s="94"/>
    </row>
    <row r="6" spans="1:20" ht="23.25" customHeight="1" x14ac:dyDescent="0.4">
      <c r="B6" s="16"/>
      <c r="C6" s="17"/>
      <c r="D6" s="17"/>
      <c r="E6" s="17"/>
      <c r="F6" s="17"/>
      <c r="G6" s="17"/>
      <c r="H6" s="17"/>
      <c r="I6" s="17"/>
      <c r="J6" s="17"/>
      <c r="K6" s="17"/>
      <c r="P6" s="18"/>
      <c r="Q6" s="18"/>
      <c r="R6" s="92"/>
      <c r="S6" s="92"/>
      <c r="T6" s="92"/>
    </row>
    <row r="7" spans="1:20" ht="23.25" customHeight="1" x14ac:dyDescent="0.4">
      <c r="B7" s="16"/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92"/>
      <c r="S7" s="92"/>
      <c r="T7" s="92"/>
    </row>
    <row r="8" spans="1:20" ht="23.25" customHeight="1" x14ac:dyDescent="0.35">
      <c r="B8" s="16"/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8"/>
      <c r="T8" s="18"/>
    </row>
    <row r="9" spans="1:20" s="6" customFormat="1" ht="33.75" customHeight="1" x14ac:dyDescent="0.3">
      <c r="A9" s="129" t="s">
        <v>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1:20" s="6" customFormat="1" ht="29.25" customHeight="1" x14ac:dyDescent="0.3">
      <c r="A10" s="129" t="s">
        <v>64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</row>
    <row r="11" spans="1:20" s="6" customFormat="1" ht="30.75" customHeight="1" x14ac:dyDescent="0.4">
      <c r="A11" s="130" t="s">
        <v>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1:20" s="6" customFormat="1" ht="33.75" customHeight="1" x14ac:dyDescent="0.4">
      <c r="A12" s="130" t="s">
        <v>65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</row>
    <row r="13" spans="1:20" s="6" customFormat="1" ht="23.25" customHeight="1" x14ac:dyDescent="0.35">
      <c r="A13" s="15"/>
      <c r="B13" s="21"/>
      <c r="C13" s="21"/>
      <c r="D13" s="21"/>
      <c r="E13" s="21"/>
      <c r="F13" s="21"/>
      <c r="G13" s="21"/>
      <c r="H13" s="22"/>
      <c r="I13" s="22"/>
      <c r="J13" s="22"/>
      <c r="K13" s="22"/>
      <c r="L13" s="20"/>
      <c r="M13" s="20"/>
      <c r="N13" s="20"/>
      <c r="O13" s="20"/>
      <c r="P13" s="20"/>
      <c r="Q13" s="20"/>
      <c r="R13" s="20"/>
      <c r="S13" s="20"/>
      <c r="T13" s="20"/>
    </row>
    <row r="14" spans="1:20" s="6" customFormat="1" ht="23.25" customHeight="1" x14ac:dyDescent="0.3">
      <c r="A14" s="1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20" ht="34.5" customHeight="1" x14ac:dyDescent="0.3">
      <c r="A15" s="128" t="s">
        <v>22</v>
      </c>
      <c r="B15" s="128" t="s">
        <v>23</v>
      </c>
      <c r="C15" s="128" t="s">
        <v>21</v>
      </c>
      <c r="D15" s="128" t="s">
        <v>0</v>
      </c>
      <c r="E15" s="128"/>
      <c r="F15" s="128"/>
      <c r="G15" s="128"/>
      <c r="H15" s="128" t="s">
        <v>94</v>
      </c>
      <c r="I15" s="128"/>
      <c r="J15" s="128"/>
      <c r="K15" s="128"/>
      <c r="L15" s="128" t="s">
        <v>0</v>
      </c>
      <c r="M15" s="128"/>
      <c r="N15" s="128"/>
      <c r="O15" s="128"/>
      <c r="P15" s="128" t="s">
        <v>94</v>
      </c>
      <c r="Q15" s="128"/>
      <c r="R15" s="128"/>
      <c r="S15" s="128"/>
      <c r="T15" s="128" t="s">
        <v>33</v>
      </c>
    </row>
    <row r="16" spans="1:20" ht="77.25" customHeight="1" x14ac:dyDescent="0.3">
      <c r="A16" s="128"/>
      <c r="B16" s="128"/>
      <c r="C16" s="128"/>
      <c r="D16" s="128" t="s">
        <v>30</v>
      </c>
      <c r="E16" s="128" t="s">
        <v>75</v>
      </c>
      <c r="F16" s="128"/>
      <c r="G16" s="128" t="s">
        <v>31</v>
      </c>
      <c r="H16" s="128" t="s">
        <v>30</v>
      </c>
      <c r="I16" s="128" t="s">
        <v>75</v>
      </c>
      <c r="J16" s="128"/>
      <c r="K16" s="128" t="s">
        <v>31</v>
      </c>
      <c r="L16" s="128" t="s">
        <v>30</v>
      </c>
      <c r="M16" s="128" t="s">
        <v>32</v>
      </c>
      <c r="N16" s="128"/>
      <c r="O16" s="128" t="s">
        <v>31</v>
      </c>
      <c r="P16" s="128" t="s">
        <v>30</v>
      </c>
      <c r="Q16" s="128" t="s">
        <v>32</v>
      </c>
      <c r="R16" s="128"/>
      <c r="S16" s="128" t="s">
        <v>31</v>
      </c>
      <c r="T16" s="128"/>
    </row>
    <row r="17" spans="1:26" ht="163.5" customHeight="1" x14ac:dyDescent="0.3">
      <c r="A17" s="128"/>
      <c r="B17" s="128"/>
      <c r="C17" s="128"/>
      <c r="D17" s="128"/>
      <c r="E17" s="97" t="s">
        <v>29</v>
      </c>
      <c r="F17" s="97" t="s">
        <v>28</v>
      </c>
      <c r="G17" s="128"/>
      <c r="H17" s="128"/>
      <c r="I17" s="97" t="s">
        <v>29</v>
      </c>
      <c r="J17" s="97" t="s">
        <v>28</v>
      </c>
      <c r="K17" s="128"/>
      <c r="L17" s="128"/>
      <c r="M17" s="97" t="s">
        <v>73</v>
      </c>
      <c r="N17" s="97" t="s">
        <v>28</v>
      </c>
      <c r="O17" s="128"/>
      <c r="P17" s="128"/>
      <c r="Q17" s="97" t="s">
        <v>73</v>
      </c>
      <c r="R17" s="97" t="s">
        <v>28</v>
      </c>
      <c r="S17" s="128"/>
      <c r="T17" s="128"/>
    </row>
    <row r="18" spans="1:26" ht="24.75" customHeight="1" x14ac:dyDescent="0.3">
      <c r="A18" s="99">
        <v>1</v>
      </c>
      <c r="B18" s="97">
        <f>A18+1</f>
        <v>2</v>
      </c>
      <c r="C18" s="97">
        <f t="shared" ref="C18:F18" si="0">B18+1</f>
        <v>3</v>
      </c>
      <c r="D18" s="97">
        <f t="shared" si="0"/>
        <v>4</v>
      </c>
      <c r="E18" s="97">
        <f t="shared" si="0"/>
        <v>5</v>
      </c>
      <c r="F18" s="97">
        <f t="shared" si="0"/>
        <v>6</v>
      </c>
      <c r="G18" s="97">
        <v>7</v>
      </c>
      <c r="H18" s="97">
        <v>8</v>
      </c>
      <c r="I18" s="97">
        <v>9</v>
      </c>
      <c r="J18" s="97">
        <v>10</v>
      </c>
      <c r="K18" s="97">
        <v>11</v>
      </c>
      <c r="L18" s="97">
        <v>12</v>
      </c>
      <c r="M18" s="97">
        <v>13</v>
      </c>
      <c r="N18" s="97">
        <v>14</v>
      </c>
      <c r="O18" s="97">
        <v>15</v>
      </c>
      <c r="P18" s="97">
        <v>16</v>
      </c>
      <c r="Q18" s="97">
        <v>17</v>
      </c>
      <c r="R18" s="97">
        <v>18</v>
      </c>
      <c r="S18" s="97">
        <v>19</v>
      </c>
      <c r="T18" s="97">
        <v>20</v>
      </c>
    </row>
    <row r="19" spans="1:26" ht="27" customHeight="1" x14ac:dyDescent="0.3">
      <c r="A19" s="131" t="s">
        <v>17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1:26" s="7" customFormat="1" ht="27" customHeight="1" x14ac:dyDescent="0.2">
      <c r="A20" s="131" t="s">
        <v>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1:26" s="33" customFormat="1" ht="63" customHeight="1" x14ac:dyDescent="0.2">
      <c r="A21" s="96">
        <v>1</v>
      </c>
      <c r="B21" s="58" t="s">
        <v>34</v>
      </c>
      <c r="C21" s="102">
        <f>D21+H21+L21+P21+T21</f>
        <v>26951001.300000001</v>
      </c>
      <c r="D21" s="102">
        <f>SUM(E21:G24)</f>
        <v>617531.64</v>
      </c>
      <c r="E21" s="104">
        <v>617525.46</v>
      </c>
      <c r="F21" s="104">
        <v>6.18</v>
      </c>
      <c r="G21" s="102">
        <v>0</v>
      </c>
      <c r="H21" s="102">
        <f>SUM(I21:K25)</f>
        <v>2722562.62</v>
      </c>
      <c r="I21" s="102">
        <v>2722535.4</v>
      </c>
      <c r="J21" s="102">
        <v>27.22</v>
      </c>
      <c r="K21" s="102">
        <v>0</v>
      </c>
      <c r="L21" s="111">
        <f>SUM(M21:N24)</f>
        <v>5449429.0599999996</v>
      </c>
      <c r="M21" s="111">
        <f>6066900-617525.46</f>
        <v>5449374.54</v>
      </c>
      <c r="N21" s="111">
        <f>60.7-6.18</f>
        <v>54.52</v>
      </c>
      <c r="O21" s="111">
        <v>0</v>
      </c>
      <c r="P21" s="111">
        <f>SUM(Q21:S25)</f>
        <v>18161477.73</v>
      </c>
      <c r="Q21" s="102">
        <f>20883831.5-2722535.4</f>
        <v>18161296.100000001</v>
      </c>
      <c r="R21" s="102">
        <f>208.85-27.22</f>
        <v>181.63</v>
      </c>
      <c r="S21" s="102">
        <v>0</v>
      </c>
      <c r="T21" s="111">
        <v>0.25</v>
      </c>
    </row>
    <row r="22" spans="1:26" s="33" customFormat="1" ht="63" customHeight="1" x14ac:dyDescent="0.2">
      <c r="A22" s="96">
        <v>2</v>
      </c>
      <c r="B22" s="59" t="s">
        <v>35</v>
      </c>
      <c r="C22" s="102"/>
      <c r="D22" s="102"/>
      <c r="E22" s="104"/>
      <c r="F22" s="104"/>
      <c r="G22" s="102"/>
      <c r="H22" s="102"/>
      <c r="I22" s="102"/>
      <c r="J22" s="102"/>
      <c r="K22" s="102"/>
      <c r="L22" s="111"/>
      <c r="M22" s="111"/>
      <c r="N22" s="111"/>
      <c r="O22" s="111"/>
      <c r="P22" s="111"/>
      <c r="Q22" s="102"/>
      <c r="R22" s="102"/>
      <c r="S22" s="102"/>
      <c r="T22" s="111"/>
      <c r="X22" s="34"/>
      <c r="Y22" s="34"/>
      <c r="Z22" s="34"/>
    </row>
    <row r="23" spans="1:26" s="33" customFormat="1" ht="63" customHeight="1" x14ac:dyDescent="0.2">
      <c r="A23" s="96">
        <v>3</v>
      </c>
      <c r="B23" s="58" t="s">
        <v>36</v>
      </c>
      <c r="C23" s="102"/>
      <c r="D23" s="102"/>
      <c r="E23" s="104"/>
      <c r="F23" s="104"/>
      <c r="G23" s="102"/>
      <c r="H23" s="102"/>
      <c r="I23" s="102"/>
      <c r="J23" s="102"/>
      <c r="K23" s="102"/>
      <c r="L23" s="111"/>
      <c r="M23" s="111"/>
      <c r="N23" s="111"/>
      <c r="O23" s="111"/>
      <c r="P23" s="111"/>
      <c r="Q23" s="102"/>
      <c r="R23" s="102"/>
      <c r="S23" s="102"/>
      <c r="T23" s="111"/>
      <c r="X23" s="34"/>
    </row>
    <row r="24" spans="1:26" s="33" customFormat="1" ht="63" customHeight="1" x14ac:dyDescent="0.2">
      <c r="A24" s="96">
        <v>4</v>
      </c>
      <c r="B24" s="58" t="s">
        <v>37</v>
      </c>
      <c r="C24" s="102"/>
      <c r="D24" s="102"/>
      <c r="E24" s="104"/>
      <c r="F24" s="104"/>
      <c r="G24" s="102"/>
      <c r="H24" s="102"/>
      <c r="I24" s="102"/>
      <c r="J24" s="102"/>
      <c r="K24" s="102"/>
      <c r="L24" s="111"/>
      <c r="M24" s="111"/>
      <c r="N24" s="111"/>
      <c r="O24" s="111"/>
      <c r="P24" s="111"/>
      <c r="Q24" s="102"/>
      <c r="R24" s="102"/>
      <c r="S24" s="102"/>
      <c r="T24" s="111"/>
    </row>
    <row r="25" spans="1:26" s="33" customFormat="1" ht="63" customHeight="1" x14ac:dyDescent="0.2">
      <c r="A25" s="96">
        <v>5</v>
      </c>
      <c r="B25" s="58" t="s">
        <v>74</v>
      </c>
      <c r="C25" s="102"/>
      <c r="D25" s="102"/>
      <c r="E25" s="104"/>
      <c r="F25" s="104"/>
      <c r="G25" s="102"/>
      <c r="H25" s="102"/>
      <c r="I25" s="102"/>
      <c r="J25" s="102"/>
      <c r="K25" s="102"/>
      <c r="L25" s="111"/>
      <c r="M25" s="111"/>
      <c r="N25" s="111"/>
      <c r="O25" s="111"/>
      <c r="P25" s="111"/>
      <c r="Q25" s="102"/>
      <c r="R25" s="102"/>
      <c r="S25" s="102"/>
      <c r="T25" s="111"/>
    </row>
    <row r="26" spans="1:26" s="33" customFormat="1" ht="73.5" customHeight="1" x14ac:dyDescent="0.2">
      <c r="A26" s="78"/>
      <c r="B26" s="60" t="s">
        <v>70</v>
      </c>
      <c r="C26" s="30">
        <f>D26+H26+L26+T26</f>
        <v>4000</v>
      </c>
      <c r="D26" s="30">
        <f>SUM(E26:G26)</f>
        <v>0</v>
      </c>
      <c r="E26" s="31">
        <v>0</v>
      </c>
      <c r="F26" s="31">
        <v>0</v>
      </c>
      <c r="G26" s="30">
        <v>0</v>
      </c>
      <c r="H26" s="30">
        <f>SUM(I26:K26)</f>
        <v>0</v>
      </c>
      <c r="I26" s="30">
        <v>0</v>
      </c>
      <c r="J26" s="30">
        <v>0</v>
      </c>
      <c r="K26" s="30">
        <v>0</v>
      </c>
      <c r="L26" s="35">
        <f>SUM(M26:N26)</f>
        <v>0</v>
      </c>
      <c r="M26" s="35">
        <v>0</v>
      </c>
      <c r="N26" s="35">
        <v>0</v>
      </c>
      <c r="O26" s="47">
        <v>0</v>
      </c>
      <c r="P26" s="47">
        <f>SUM(Q26:S26)</f>
        <v>0</v>
      </c>
      <c r="Q26" s="47">
        <v>0</v>
      </c>
      <c r="R26" s="47">
        <v>0</v>
      </c>
      <c r="S26" s="47">
        <v>0</v>
      </c>
      <c r="T26" s="35">
        <v>4000</v>
      </c>
    </row>
    <row r="27" spans="1:26" s="33" customFormat="1" ht="73.5" customHeight="1" x14ac:dyDescent="0.2">
      <c r="A27" s="78"/>
      <c r="B27" s="59" t="s">
        <v>5</v>
      </c>
      <c r="C27" s="24">
        <f>SUM(C21:C26)</f>
        <v>26955001.300000001</v>
      </c>
      <c r="D27" s="24">
        <f t="shared" ref="D27:T27" si="1">SUM(D21:D26)</f>
        <v>617531.64</v>
      </c>
      <c r="E27" s="24">
        <f t="shared" si="1"/>
        <v>617525.46</v>
      </c>
      <c r="F27" s="24">
        <f t="shared" si="1"/>
        <v>6.18</v>
      </c>
      <c r="G27" s="24">
        <f t="shared" si="1"/>
        <v>0</v>
      </c>
      <c r="H27" s="24">
        <f t="shared" si="1"/>
        <v>2722562.62</v>
      </c>
      <c r="I27" s="24">
        <f t="shared" si="1"/>
        <v>2722535.4</v>
      </c>
      <c r="J27" s="24">
        <f t="shared" si="1"/>
        <v>27.22</v>
      </c>
      <c r="K27" s="24">
        <f t="shared" si="1"/>
        <v>0</v>
      </c>
      <c r="L27" s="24">
        <f t="shared" si="1"/>
        <v>5449429.0599999996</v>
      </c>
      <c r="M27" s="24">
        <f t="shared" si="1"/>
        <v>5449374.54</v>
      </c>
      <c r="N27" s="24">
        <f t="shared" si="1"/>
        <v>54.52</v>
      </c>
      <c r="O27" s="48">
        <f t="shared" si="1"/>
        <v>0</v>
      </c>
      <c r="P27" s="48">
        <f t="shared" si="1"/>
        <v>18161477.73</v>
      </c>
      <c r="Q27" s="48">
        <f t="shared" si="1"/>
        <v>18161296.100000001</v>
      </c>
      <c r="R27" s="48">
        <f t="shared" si="1"/>
        <v>181.63</v>
      </c>
      <c r="S27" s="48">
        <f t="shared" si="1"/>
        <v>0</v>
      </c>
      <c r="T27" s="24">
        <f t="shared" si="1"/>
        <v>4000.25</v>
      </c>
    </row>
    <row r="28" spans="1:26" s="33" customFormat="1" ht="63" customHeight="1" x14ac:dyDescent="0.2">
      <c r="A28" s="122" t="s">
        <v>7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</row>
    <row r="29" spans="1:26" s="33" customFormat="1" ht="57" customHeight="1" x14ac:dyDescent="0.2">
      <c r="A29" s="79">
        <v>1</v>
      </c>
      <c r="B29" s="62" t="s">
        <v>38</v>
      </c>
      <c r="C29" s="108">
        <f>D29+H29+L29+P29+T29</f>
        <v>24814271</v>
      </c>
      <c r="D29" s="108">
        <f>SUM(E29:G32)</f>
        <v>0</v>
      </c>
      <c r="E29" s="105">
        <v>0</v>
      </c>
      <c r="F29" s="105">
        <v>0</v>
      </c>
      <c r="G29" s="108">
        <v>0</v>
      </c>
      <c r="H29" s="108">
        <f>SUM(I29:K30)</f>
        <v>0</v>
      </c>
      <c r="I29" s="108">
        <v>0</v>
      </c>
      <c r="J29" s="108">
        <v>0</v>
      </c>
      <c r="K29" s="108">
        <v>0</v>
      </c>
      <c r="L29" s="108">
        <f>SUM(M29:N32)</f>
        <v>9813013.5600000005</v>
      </c>
      <c r="M29" s="105">
        <v>9812915.4299999997</v>
      </c>
      <c r="N29" s="105">
        <v>98.13</v>
      </c>
      <c r="O29" s="108">
        <v>0</v>
      </c>
      <c r="P29" s="108">
        <f>SUM(Q29:R30)</f>
        <v>14987257.439999999</v>
      </c>
      <c r="Q29" s="108">
        <v>14987107.57</v>
      </c>
      <c r="R29" s="108">
        <v>149.87</v>
      </c>
      <c r="S29" s="108">
        <v>0</v>
      </c>
      <c r="T29" s="108">
        <v>14000</v>
      </c>
    </row>
    <row r="30" spans="1:26" s="33" customFormat="1" ht="59.25" customHeight="1" x14ac:dyDescent="0.2">
      <c r="A30" s="79">
        <v>2</v>
      </c>
      <c r="B30" s="62" t="s">
        <v>39</v>
      </c>
      <c r="C30" s="109"/>
      <c r="D30" s="109"/>
      <c r="E30" s="106"/>
      <c r="F30" s="106"/>
      <c r="G30" s="109"/>
      <c r="H30" s="109"/>
      <c r="I30" s="109"/>
      <c r="J30" s="109"/>
      <c r="K30" s="109"/>
      <c r="L30" s="109"/>
      <c r="M30" s="106"/>
      <c r="N30" s="106"/>
      <c r="O30" s="109"/>
      <c r="P30" s="109"/>
      <c r="Q30" s="109"/>
      <c r="R30" s="109"/>
      <c r="S30" s="109"/>
      <c r="T30" s="109"/>
      <c r="Y30" s="34"/>
      <c r="Z30" s="34"/>
    </row>
    <row r="31" spans="1:26" s="33" customFormat="1" ht="63" customHeight="1" x14ac:dyDescent="0.2">
      <c r="A31" s="80">
        <v>3</v>
      </c>
      <c r="B31" s="63" t="s">
        <v>40</v>
      </c>
      <c r="C31" s="109"/>
      <c r="D31" s="109"/>
      <c r="E31" s="106"/>
      <c r="F31" s="106"/>
      <c r="G31" s="109"/>
      <c r="H31" s="109"/>
      <c r="I31" s="109"/>
      <c r="J31" s="109"/>
      <c r="K31" s="109"/>
      <c r="L31" s="109"/>
      <c r="M31" s="106"/>
      <c r="N31" s="106"/>
      <c r="O31" s="109"/>
      <c r="P31" s="109"/>
      <c r="Q31" s="109"/>
      <c r="R31" s="109"/>
      <c r="S31" s="109"/>
      <c r="T31" s="109"/>
      <c r="Y31" s="34"/>
      <c r="Z31" s="34"/>
    </row>
    <row r="32" spans="1:26" s="33" customFormat="1" ht="63" customHeight="1" x14ac:dyDescent="0.2">
      <c r="A32" s="79">
        <v>4</v>
      </c>
      <c r="B32" s="62" t="s">
        <v>41</v>
      </c>
      <c r="C32" s="110"/>
      <c r="D32" s="110"/>
      <c r="E32" s="107"/>
      <c r="F32" s="107"/>
      <c r="G32" s="110"/>
      <c r="H32" s="110"/>
      <c r="I32" s="110"/>
      <c r="J32" s="110"/>
      <c r="K32" s="110"/>
      <c r="L32" s="110"/>
      <c r="M32" s="107"/>
      <c r="N32" s="107"/>
      <c r="O32" s="110"/>
      <c r="P32" s="110"/>
      <c r="Q32" s="110"/>
      <c r="R32" s="110"/>
      <c r="S32" s="110"/>
      <c r="T32" s="110"/>
    </row>
    <row r="33" spans="1:26" s="33" customFormat="1" ht="73.5" customHeight="1" x14ac:dyDescent="0.2">
      <c r="A33" s="81"/>
      <c r="B33" s="64" t="s">
        <v>8</v>
      </c>
      <c r="C33" s="24">
        <f>SUM(C29:C32)</f>
        <v>24814271</v>
      </c>
      <c r="D33" s="24">
        <f t="shared" ref="D33:T33" si="2">SUM(D29:D32)</f>
        <v>0</v>
      </c>
      <c r="E33" s="24">
        <f t="shared" si="2"/>
        <v>0</v>
      </c>
      <c r="F33" s="24">
        <f t="shared" si="2"/>
        <v>0</v>
      </c>
      <c r="G33" s="24">
        <f t="shared" si="2"/>
        <v>0</v>
      </c>
      <c r="H33" s="24">
        <f t="shared" si="2"/>
        <v>0</v>
      </c>
      <c r="I33" s="24">
        <f t="shared" si="2"/>
        <v>0</v>
      </c>
      <c r="J33" s="24">
        <f t="shared" si="2"/>
        <v>0</v>
      </c>
      <c r="K33" s="24">
        <f t="shared" si="2"/>
        <v>0</v>
      </c>
      <c r="L33" s="24">
        <f t="shared" si="2"/>
        <v>9813013.5600000005</v>
      </c>
      <c r="M33" s="24">
        <f t="shared" si="2"/>
        <v>9812915.4299999997</v>
      </c>
      <c r="N33" s="24">
        <f t="shared" si="2"/>
        <v>98.13</v>
      </c>
      <c r="O33" s="48">
        <f t="shared" si="2"/>
        <v>0</v>
      </c>
      <c r="P33" s="48">
        <f t="shared" si="2"/>
        <v>14987257.439999999</v>
      </c>
      <c r="Q33" s="48">
        <f t="shared" si="2"/>
        <v>14987107.57</v>
      </c>
      <c r="R33" s="48">
        <f t="shared" si="2"/>
        <v>149.87</v>
      </c>
      <c r="S33" s="48">
        <f t="shared" si="2"/>
        <v>0</v>
      </c>
      <c r="T33" s="48">
        <f t="shared" si="2"/>
        <v>14000</v>
      </c>
    </row>
    <row r="34" spans="1:26" s="33" customFormat="1" ht="63" customHeight="1" x14ac:dyDescent="0.2">
      <c r="A34" s="112" t="s">
        <v>10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4"/>
    </row>
    <row r="35" spans="1:26" s="33" customFormat="1" ht="45.75" customHeight="1" x14ac:dyDescent="0.2">
      <c r="A35" s="77">
        <v>1</v>
      </c>
      <c r="B35" s="59" t="s">
        <v>42</v>
      </c>
      <c r="C35" s="102">
        <f>D35+H35+L35+P35+T35</f>
        <v>29840988.470000003</v>
      </c>
      <c r="D35" s="102">
        <f>SUM(E35:G40)</f>
        <v>973886.01</v>
      </c>
      <c r="E35" s="102">
        <v>973876.27</v>
      </c>
      <c r="F35" s="102">
        <v>9.74</v>
      </c>
      <c r="G35" s="102">
        <v>0</v>
      </c>
      <c r="H35" s="102">
        <f>SUM(I35:K41)</f>
        <v>5011598.05</v>
      </c>
      <c r="I35" s="102">
        <v>5011547.93</v>
      </c>
      <c r="J35" s="102">
        <v>50.12</v>
      </c>
      <c r="K35" s="102">
        <v>0</v>
      </c>
      <c r="L35" s="104">
        <f>SUM(M35:N40)</f>
        <v>9296294.0200000014</v>
      </c>
      <c r="M35" s="104">
        <v>9296201.0600000005</v>
      </c>
      <c r="N35" s="104">
        <v>92.96</v>
      </c>
      <c r="O35" s="104">
        <v>0</v>
      </c>
      <c r="P35" s="104">
        <f>SUM(Q35:S41)</f>
        <v>14559210.390000001</v>
      </c>
      <c r="Q35" s="102">
        <v>14559064.800000001</v>
      </c>
      <c r="R35" s="102">
        <v>145.59</v>
      </c>
      <c r="S35" s="104">
        <v>0</v>
      </c>
      <c r="T35" s="104">
        <v>0</v>
      </c>
    </row>
    <row r="36" spans="1:26" s="33" customFormat="1" ht="46.5" customHeight="1" x14ac:dyDescent="0.2">
      <c r="A36" s="77">
        <v>2</v>
      </c>
      <c r="B36" s="59" t="s">
        <v>43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4"/>
      <c r="M36" s="104"/>
      <c r="N36" s="104"/>
      <c r="O36" s="104"/>
      <c r="P36" s="104"/>
      <c r="Q36" s="102"/>
      <c r="R36" s="102"/>
      <c r="S36" s="104"/>
      <c r="T36" s="104"/>
      <c r="Y36" s="34"/>
      <c r="Z36" s="34"/>
    </row>
    <row r="37" spans="1:26" s="33" customFormat="1" ht="52.5" customHeight="1" x14ac:dyDescent="0.2">
      <c r="A37" s="71">
        <v>3</v>
      </c>
      <c r="B37" s="65" t="s">
        <v>44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4"/>
      <c r="M37" s="104"/>
      <c r="N37" s="104"/>
      <c r="O37" s="104"/>
      <c r="P37" s="104"/>
      <c r="Q37" s="102"/>
      <c r="R37" s="102"/>
      <c r="S37" s="104"/>
      <c r="T37" s="104"/>
    </row>
    <row r="38" spans="1:26" s="33" customFormat="1" ht="63" customHeight="1" x14ac:dyDescent="0.2">
      <c r="A38" s="77">
        <v>4</v>
      </c>
      <c r="B38" s="59" t="s">
        <v>45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4"/>
      <c r="M38" s="104"/>
      <c r="N38" s="104"/>
      <c r="O38" s="104"/>
      <c r="P38" s="104"/>
      <c r="Q38" s="102"/>
      <c r="R38" s="102"/>
      <c r="S38" s="104"/>
      <c r="T38" s="104"/>
    </row>
    <row r="39" spans="1:26" s="33" customFormat="1" ht="63" customHeight="1" x14ac:dyDescent="0.2">
      <c r="A39" s="77">
        <v>5</v>
      </c>
      <c r="B39" s="59" t="s">
        <v>67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</row>
    <row r="40" spans="1:26" s="33" customFormat="1" ht="63" customHeight="1" x14ac:dyDescent="0.2">
      <c r="A40" s="77">
        <v>6</v>
      </c>
      <c r="B40" s="59" t="s">
        <v>46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</row>
    <row r="41" spans="1:26" s="33" customFormat="1" ht="63" customHeight="1" x14ac:dyDescent="0.2">
      <c r="A41" s="77">
        <v>7</v>
      </c>
      <c r="B41" s="59" t="s">
        <v>87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</row>
    <row r="42" spans="1:26" s="33" customFormat="1" ht="72" customHeight="1" x14ac:dyDescent="0.2">
      <c r="A42" s="77"/>
      <c r="B42" s="60" t="s">
        <v>70</v>
      </c>
      <c r="C42" s="30">
        <f>D42+H42+M42+T42</f>
        <v>12000</v>
      </c>
      <c r="D42" s="30">
        <f>SUM(E42:G42)</f>
        <v>0</v>
      </c>
      <c r="E42" s="30">
        <v>0</v>
      </c>
      <c r="F42" s="30">
        <v>0</v>
      </c>
      <c r="G42" s="30">
        <v>0</v>
      </c>
      <c r="H42" s="30">
        <f>SUM(I42:K42)</f>
        <v>0</v>
      </c>
      <c r="I42" s="30">
        <v>0</v>
      </c>
      <c r="J42" s="30">
        <v>0</v>
      </c>
      <c r="K42" s="30">
        <v>0</v>
      </c>
      <c r="L42" s="31">
        <f>SUM(M42:N42)</f>
        <v>0</v>
      </c>
      <c r="M42" s="31">
        <v>0</v>
      </c>
      <c r="N42" s="31">
        <v>0</v>
      </c>
      <c r="O42" s="49">
        <v>0</v>
      </c>
      <c r="P42" s="49">
        <f>SUM(Q42:S42)</f>
        <v>0</v>
      </c>
      <c r="Q42" s="49">
        <v>0</v>
      </c>
      <c r="R42" s="49">
        <v>0</v>
      </c>
      <c r="S42" s="49">
        <v>0</v>
      </c>
      <c r="T42" s="31">
        <v>12000</v>
      </c>
    </row>
    <row r="43" spans="1:26" s="33" customFormat="1" ht="63" customHeight="1" x14ac:dyDescent="0.2">
      <c r="A43" s="82"/>
      <c r="B43" s="64" t="s">
        <v>11</v>
      </c>
      <c r="C43" s="24">
        <f>SUM(C35:C42)</f>
        <v>29852988.470000003</v>
      </c>
      <c r="D43" s="24">
        <f t="shared" ref="D43:T43" si="3">SUM(D35:D42)</f>
        <v>973886.01</v>
      </c>
      <c r="E43" s="24">
        <f t="shared" si="3"/>
        <v>973876.27</v>
      </c>
      <c r="F43" s="24">
        <f t="shared" si="3"/>
        <v>9.74</v>
      </c>
      <c r="G43" s="24">
        <f t="shared" si="3"/>
        <v>0</v>
      </c>
      <c r="H43" s="24">
        <f t="shared" si="3"/>
        <v>5011598.05</v>
      </c>
      <c r="I43" s="24">
        <f t="shared" si="3"/>
        <v>5011547.93</v>
      </c>
      <c r="J43" s="24">
        <f t="shared" si="3"/>
        <v>50.12</v>
      </c>
      <c r="K43" s="24">
        <f t="shared" si="3"/>
        <v>0</v>
      </c>
      <c r="L43" s="24">
        <f t="shared" si="3"/>
        <v>9296294.0200000014</v>
      </c>
      <c r="M43" s="24">
        <f t="shared" si="3"/>
        <v>9296201.0600000005</v>
      </c>
      <c r="N43" s="24">
        <f t="shared" si="3"/>
        <v>92.96</v>
      </c>
      <c r="O43" s="48">
        <f t="shared" si="3"/>
        <v>0</v>
      </c>
      <c r="P43" s="48">
        <f t="shared" si="3"/>
        <v>14559210.390000001</v>
      </c>
      <c r="Q43" s="48">
        <f t="shared" si="3"/>
        <v>14559064.800000001</v>
      </c>
      <c r="R43" s="48">
        <f t="shared" si="3"/>
        <v>145.59</v>
      </c>
      <c r="S43" s="48">
        <f t="shared" si="3"/>
        <v>0</v>
      </c>
      <c r="T43" s="48">
        <f t="shared" si="3"/>
        <v>12000</v>
      </c>
    </row>
    <row r="44" spans="1:26" s="33" customFormat="1" ht="63" customHeight="1" x14ac:dyDescent="0.2">
      <c r="A44" s="112" t="s">
        <v>12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4"/>
    </row>
    <row r="45" spans="1:26" s="33" customFormat="1" ht="63" customHeight="1" x14ac:dyDescent="0.2">
      <c r="A45" s="77">
        <v>1</v>
      </c>
      <c r="B45" s="66" t="s">
        <v>47</v>
      </c>
      <c r="C45" s="108">
        <f>D45+H45+L45+P45+T45</f>
        <v>15407117</v>
      </c>
      <c r="D45" s="108">
        <f>SUM(E45:G52)</f>
        <v>0</v>
      </c>
      <c r="E45" s="108">
        <v>0</v>
      </c>
      <c r="F45" s="108">
        <v>0</v>
      </c>
      <c r="G45" s="108">
        <v>0</v>
      </c>
      <c r="H45" s="108">
        <f>SUM(I45:K52)</f>
        <v>0</v>
      </c>
      <c r="I45" s="108">
        <v>0</v>
      </c>
      <c r="J45" s="108">
        <v>0</v>
      </c>
      <c r="K45" s="108">
        <v>0</v>
      </c>
      <c r="L45" s="105">
        <f>SUM(M45:O52)</f>
        <v>3511849.1500000004</v>
      </c>
      <c r="M45" s="108">
        <v>2772329.75</v>
      </c>
      <c r="N45" s="108">
        <v>27.72</v>
      </c>
      <c r="O45" s="108">
        <v>739491.68</v>
      </c>
      <c r="P45" s="105">
        <f>SUM(Q45:S52)</f>
        <v>11895267.85</v>
      </c>
      <c r="Q45" s="108">
        <v>11327646.25</v>
      </c>
      <c r="R45" s="108">
        <v>113.28</v>
      </c>
      <c r="S45" s="108">
        <v>567508.31999999995</v>
      </c>
      <c r="T45" s="105">
        <v>0</v>
      </c>
    </row>
    <row r="46" spans="1:26" s="33" customFormat="1" ht="63" customHeight="1" x14ac:dyDescent="0.2">
      <c r="A46" s="77">
        <v>2</v>
      </c>
      <c r="B46" s="66" t="s">
        <v>48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6"/>
      <c r="M46" s="109"/>
      <c r="N46" s="109"/>
      <c r="O46" s="109"/>
      <c r="P46" s="106"/>
      <c r="Q46" s="109"/>
      <c r="R46" s="109"/>
      <c r="S46" s="109"/>
      <c r="T46" s="106"/>
    </row>
    <row r="47" spans="1:26" s="33" customFormat="1" ht="63" customHeight="1" x14ac:dyDescent="0.2">
      <c r="A47" s="77">
        <v>3</v>
      </c>
      <c r="B47" s="66" t="s">
        <v>49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6"/>
      <c r="M47" s="109"/>
      <c r="N47" s="109"/>
      <c r="O47" s="109"/>
      <c r="P47" s="106"/>
      <c r="Q47" s="109"/>
      <c r="R47" s="109"/>
      <c r="S47" s="109"/>
      <c r="T47" s="106"/>
    </row>
    <row r="48" spans="1:26" s="33" customFormat="1" ht="63" customHeight="1" x14ac:dyDescent="0.2">
      <c r="A48" s="77">
        <v>4</v>
      </c>
      <c r="B48" s="66" t="s">
        <v>50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6"/>
      <c r="M48" s="109"/>
      <c r="N48" s="109"/>
      <c r="O48" s="109"/>
      <c r="P48" s="106"/>
      <c r="Q48" s="109"/>
      <c r="R48" s="109"/>
      <c r="S48" s="109"/>
      <c r="T48" s="106"/>
    </row>
    <row r="49" spans="1:26" s="33" customFormat="1" ht="63" customHeight="1" x14ac:dyDescent="0.2">
      <c r="A49" s="77">
        <v>5</v>
      </c>
      <c r="B49" s="66" t="s">
        <v>51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6"/>
      <c r="M49" s="109"/>
      <c r="N49" s="109"/>
      <c r="O49" s="109"/>
      <c r="P49" s="106"/>
      <c r="Q49" s="109"/>
      <c r="R49" s="109"/>
      <c r="S49" s="109"/>
      <c r="T49" s="106"/>
    </row>
    <row r="50" spans="1:26" s="33" customFormat="1" ht="63" customHeight="1" x14ac:dyDescent="0.2">
      <c r="A50" s="77">
        <v>6</v>
      </c>
      <c r="B50" s="59" t="s">
        <v>52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6"/>
      <c r="M50" s="109"/>
      <c r="N50" s="109"/>
      <c r="O50" s="109"/>
      <c r="P50" s="106"/>
      <c r="Q50" s="109"/>
      <c r="R50" s="109"/>
      <c r="S50" s="109"/>
      <c r="T50" s="106"/>
    </row>
    <row r="51" spans="1:26" s="33" customFormat="1" ht="63" customHeight="1" x14ac:dyDescent="0.2">
      <c r="A51" s="77">
        <v>7</v>
      </c>
      <c r="B51" s="59" t="s">
        <v>53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6"/>
      <c r="M51" s="109"/>
      <c r="N51" s="109"/>
      <c r="O51" s="109"/>
      <c r="P51" s="106"/>
      <c r="Q51" s="109"/>
      <c r="R51" s="109"/>
      <c r="S51" s="109"/>
      <c r="T51" s="106"/>
    </row>
    <row r="52" spans="1:26" s="33" customFormat="1" ht="63" customHeight="1" x14ac:dyDescent="0.2">
      <c r="A52" s="77">
        <v>8</v>
      </c>
      <c r="B52" s="59" t="s">
        <v>54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07"/>
      <c r="M52" s="110"/>
      <c r="N52" s="110"/>
      <c r="O52" s="110"/>
      <c r="P52" s="107"/>
      <c r="Q52" s="110"/>
      <c r="R52" s="110"/>
      <c r="S52" s="110"/>
      <c r="T52" s="107"/>
    </row>
    <row r="53" spans="1:26" s="33" customFormat="1" ht="72" customHeight="1" x14ac:dyDescent="0.2">
      <c r="A53" s="77"/>
      <c r="B53" s="66" t="s">
        <v>70</v>
      </c>
      <c r="C53" s="39">
        <f>D53+H53+L53+T53</f>
        <v>9000</v>
      </c>
      <c r="D53" s="39">
        <f>SUM(E53:G53)</f>
        <v>0</v>
      </c>
      <c r="E53" s="39">
        <v>0</v>
      </c>
      <c r="F53" s="39">
        <v>0</v>
      </c>
      <c r="G53" s="39">
        <v>0</v>
      </c>
      <c r="H53" s="39">
        <f>SUM(I53:K53)</f>
        <v>0</v>
      </c>
      <c r="I53" s="39">
        <v>0</v>
      </c>
      <c r="J53" s="39">
        <v>0</v>
      </c>
      <c r="K53" s="39">
        <v>0</v>
      </c>
      <c r="L53" s="41">
        <f>SUM(M53:O53)</f>
        <v>0</v>
      </c>
      <c r="M53" s="41">
        <v>0</v>
      </c>
      <c r="N53" s="41">
        <v>0</v>
      </c>
      <c r="O53" s="49">
        <v>0</v>
      </c>
      <c r="P53" s="49">
        <f>SUM(Q53:S53)</f>
        <v>0</v>
      </c>
      <c r="Q53" s="49">
        <v>0</v>
      </c>
      <c r="R53" s="49">
        <v>0</v>
      </c>
      <c r="S53" s="49">
        <v>0</v>
      </c>
      <c r="T53" s="41">
        <v>9000</v>
      </c>
    </row>
    <row r="54" spans="1:26" s="33" customFormat="1" ht="63" customHeight="1" x14ac:dyDescent="0.2">
      <c r="A54" s="82"/>
      <c r="B54" s="64" t="s">
        <v>13</v>
      </c>
      <c r="C54" s="40">
        <f>SUM(C45:C53)</f>
        <v>15416117</v>
      </c>
      <c r="D54" s="40">
        <f t="shared" ref="D54:T54" si="4">SUM(D45:D53)</f>
        <v>0</v>
      </c>
      <c r="E54" s="40">
        <f t="shared" si="4"/>
        <v>0</v>
      </c>
      <c r="F54" s="40">
        <f t="shared" si="4"/>
        <v>0</v>
      </c>
      <c r="G54" s="40">
        <f t="shared" si="4"/>
        <v>0</v>
      </c>
      <c r="H54" s="40">
        <f t="shared" si="4"/>
        <v>0</v>
      </c>
      <c r="I54" s="40">
        <f t="shared" si="4"/>
        <v>0</v>
      </c>
      <c r="J54" s="40">
        <f t="shared" si="4"/>
        <v>0</v>
      </c>
      <c r="K54" s="40">
        <f t="shared" si="4"/>
        <v>0</v>
      </c>
      <c r="L54" s="40">
        <f t="shared" si="4"/>
        <v>3511849.1500000004</v>
      </c>
      <c r="M54" s="40">
        <f t="shared" si="4"/>
        <v>2772329.75</v>
      </c>
      <c r="N54" s="40">
        <f t="shared" si="4"/>
        <v>27.72</v>
      </c>
      <c r="O54" s="48">
        <f t="shared" si="4"/>
        <v>739491.68</v>
      </c>
      <c r="P54" s="48">
        <f t="shared" si="4"/>
        <v>11895267.85</v>
      </c>
      <c r="Q54" s="48">
        <f t="shared" si="4"/>
        <v>11327646.25</v>
      </c>
      <c r="R54" s="48">
        <f t="shared" si="4"/>
        <v>113.28</v>
      </c>
      <c r="S54" s="48">
        <f t="shared" si="4"/>
        <v>567508.31999999995</v>
      </c>
      <c r="T54" s="40">
        <f t="shared" si="4"/>
        <v>9000</v>
      </c>
    </row>
    <row r="55" spans="1:26" s="33" customFormat="1" ht="63" customHeight="1" x14ac:dyDescent="0.2">
      <c r="A55" s="112" t="s">
        <v>14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4"/>
    </row>
    <row r="56" spans="1:26" s="33" customFormat="1" ht="63" customHeight="1" x14ac:dyDescent="0.2">
      <c r="A56" s="83">
        <v>1</v>
      </c>
      <c r="B56" s="67" t="s">
        <v>55</v>
      </c>
      <c r="C56" s="118">
        <f>D56+H56+L56+P56+T56</f>
        <v>20000200</v>
      </c>
      <c r="D56" s="118">
        <f>SUM(E56:G58)</f>
        <v>0</v>
      </c>
      <c r="E56" s="118">
        <v>0</v>
      </c>
      <c r="F56" s="118">
        <v>0</v>
      </c>
      <c r="G56" s="118">
        <v>0</v>
      </c>
      <c r="H56" s="120">
        <f>SUM(I56:K58)</f>
        <v>0</v>
      </c>
      <c r="I56" s="120">
        <v>0</v>
      </c>
      <c r="J56" s="120">
        <v>0</v>
      </c>
      <c r="K56" s="120">
        <v>0</v>
      </c>
      <c r="L56" s="107">
        <f>SUM(M56:N58)</f>
        <v>5679820.3399999999</v>
      </c>
      <c r="M56" s="118">
        <v>5679763.54</v>
      </c>
      <c r="N56" s="118">
        <v>56.8</v>
      </c>
      <c r="O56" s="105">
        <v>0</v>
      </c>
      <c r="P56" s="105">
        <f>SUM(Q56:S58)</f>
        <v>14320379.66</v>
      </c>
      <c r="Q56" s="105">
        <v>14320236.460000001</v>
      </c>
      <c r="R56" s="105">
        <v>143.19999999999999</v>
      </c>
      <c r="S56" s="105">
        <v>0</v>
      </c>
      <c r="T56" s="107">
        <v>0</v>
      </c>
    </row>
    <row r="57" spans="1:26" s="33" customFormat="1" ht="63" customHeight="1" x14ac:dyDescent="0.2">
      <c r="A57" s="84">
        <v>2</v>
      </c>
      <c r="B57" s="68" t="s">
        <v>56</v>
      </c>
      <c r="C57" s="103"/>
      <c r="D57" s="103"/>
      <c r="E57" s="103"/>
      <c r="F57" s="103"/>
      <c r="G57" s="103"/>
      <c r="H57" s="121"/>
      <c r="I57" s="121"/>
      <c r="J57" s="121"/>
      <c r="K57" s="121"/>
      <c r="L57" s="104"/>
      <c r="M57" s="103"/>
      <c r="N57" s="103"/>
      <c r="O57" s="106"/>
      <c r="P57" s="106"/>
      <c r="Q57" s="106"/>
      <c r="R57" s="106"/>
      <c r="S57" s="106"/>
      <c r="T57" s="104"/>
    </row>
    <row r="58" spans="1:26" s="33" customFormat="1" ht="63" customHeight="1" x14ac:dyDescent="0.2">
      <c r="A58" s="84">
        <v>3</v>
      </c>
      <c r="B58" s="68" t="s">
        <v>57</v>
      </c>
      <c r="C58" s="103"/>
      <c r="D58" s="103"/>
      <c r="E58" s="103"/>
      <c r="F58" s="103"/>
      <c r="G58" s="103"/>
      <c r="H58" s="118"/>
      <c r="I58" s="118"/>
      <c r="J58" s="118"/>
      <c r="K58" s="118"/>
      <c r="L58" s="104"/>
      <c r="M58" s="103"/>
      <c r="N58" s="103"/>
      <c r="O58" s="107"/>
      <c r="P58" s="107"/>
      <c r="Q58" s="107"/>
      <c r="R58" s="107"/>
      <c r="S58" s="107"/>
      <c r="T58" s="104"/>
    </row>
    <row r="59" spans="1:26" s="33" customFormat="1" ht="63" customHeight="1" x14ac:dyDescent="0.2">
      <c r="A59" s="73"/>
      <c r="B59" s="64" t="s">
        <v>15</v>
      </c>
      <c r="C59" s="37">
        <f>SUM(C56)</f>
        <v>20000200</v>
      </c>
      <c r="D59" s="37">
        <f t="shared" ref="D59:T59" si="5">SUM(D56)</f>
        <v>0</v>
      </c>
      <c r="E59" s="37">
        <f t="shared" si="5"/>
        <v>0</v>
      </c>
      <c r="F59" s="37">
        <f t="shared" si="5"/>
        <v>0</v>
      </c>
      <c r="G59" s="37">
        <f t="shared" si="5"/>
        <v>0</v>
      </c>
      <c r="H59" s="37">
        <f t="shared" si="5"/>
        <v>0</v>
      </c>
      <c r="I59" s="37">
        <f t="shared" si="5"/>
        <v>0</v>
      </c>
      <c r="J59" s="37">
        <f t="shared" si="5"/>
        <v>0</v>
      </c>
      <c r="K59" s="37">
        <f t="shared" si="5"/>
        <v>0</v>
      </c>
      <c r="L59" s="37">
        <f t="shared" si="5"/>
        <v>5679820.3399999999</v>
      </c>
      <c r="M59" s="37">
        <f t="shared" si="5"/>
        <v>5679763.54</v>
      </c>
      <c r="N59" s="37">
        <f t="shared" si="5"/>
        <v>56.8</v>
      </c>
      <c r="O59" s="50">
        <f t="shared" si="5"/>
        <v>0</v>
      </c>
      <c r="P59" s="50">
        <f t="shared" si="5"/>
        <v>14320379.66</v>
      </c>
      <c r="Q59" s="50">
        <f t="shared" si="5"/>
        <v>14320236.460000001</v>
      </c>
      <c r="R59" s="50">
        <f t="shared" si="5"/>
        <v>143.19999999999999</v>
      </c>
      <c r="S59" s="50">
        <f t="shared" si="5"/>
        <v>0</v>
      </c>
      <c r="T59" s="50">
        <f t="shared" si="5"/>
        <v>0</v>
      </c>
    </row>
    <row r="60" spans="1:26" s="33" customFormat="1" ht="63" customHeight="1" x14ac:dyDescent="0.2">
      <c r="A60" s="126" t="s">
        <v>16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</row>
    <row r="61" spans="1:26" s="29" customFormat="1" ht="63" customHeight="1" x14ac:dyDescent="0.2">
      <c r="A61" s="85">
        <v>1</v>
      </c>
      <c r="B61" s="69" t="s">
        <v>58</v>
      </c>
      <c r="C61" s="103">
        <f>D61+H61+L61+P61+T61</f>
        <v>5413873.8499999996</v>
      </c>
      <c r="D61" s="103">
        <f>SUM(E61:G63)</f>
        <v>124894.24</v>
      </c>
      <c r="E61" s="104">
        <f>124891.74+1.25</f>
        <v>124892.99</v>
      </c>
      <c r="F61" s="104">
        <v>1.25</v>
      </c>
      <c r="G61" s="103">
        <v>0</v>
      </c>
      <c r="H61" s="103">
        <f>SUM(I61:K61)</f>
        <v>0</v>
      </c>
      <c r="I61" s="103">
        <v>0</v>
      </c>
      <c r="J61" s="103">
        <v>0</v>
      </c>
      <c r="K61" s="103">
        <v>0</v>
      </c>
      <c r="L61" s="104">
        <f>SUM(M61:O61)</f>
        <v>2341095.08</v>
      </c>
      <c r="M61" s="104">
        <f>2039775.86-1.25</f>
        <v>2039774.61</v>
      </c>
      <c r="N61" s="104">
        <v>20.47</v>
      </c>
      <c r="O61" s="103">
        <v>301300</v>
      </c>
      <c r="P61" s="104">
        <f>SUM(Q61:S63)</f>
        <v>2947883.28</v>
      </c>
      <c r="Q61" s="103">
        <v>2947853.8</v>
      </c>
      <c r="R61" s="103">
        <v>29.48</v>
      </c>
      <c r="S61" s="103">
        <v>0</v>
      </c>
      <c r="T61" s="104">
        <v>1.25</v>
      </c>
    </row>
    <row r="62" spans="1:26" s="29" customFormat="1" ht="57" customHeight="1" x14ac:dyDescent="0.2">
      <c r="A62" s="85">
        <v>2</v>
      </c>
      <c r="B62" s="69" t="s">
        <v>59</v>
      </c>
      <c r="C62" s="103"/>
      <c r="D62" s="103"/>
      <c r="E62" s="104"/>
      <c r="F62" s="104"/>
      <c r="G62" s="103"/>
      <c r="H62" s="103"/>
      <c r="I62" s="103"/>
      <c r="J62" s="103"/>
      <c r="K62" s="103"/>
      <c r="L62" s="104"/>
      <c r="M62" s="104"/>
      <c r="N62" s="104"/>
      <c r="O62" s="103"/>
      <c r="P62" s="104"/>
      <c r="Q62" s="103"/>
      <c r="R62" s="103"/>
      <c r="S62" s="103"/>
      <c r="T62" s="104"/>
      <c r="Y62" s="36"/>
      <c r="Z62" s="36"/>
    </row>
    <row r="63" spans="1:26" s="29" customFormat="1" ht="63" customHeight="1" x14ac:dyDescent="0.2">
      <c r="A63" s="85">
        <v>3</v>
      </c>
      <c r="B63" s="70" t="s">
        <v>60</v>
      </c>
      <c r="C63" s="103"/>
      <c r="D63" s="103"/>
      <c r="E63" s="104"/>
      <c r="F63" s="104"/>
      <c r="G63" s="103"/>
      <c r="H63" s="103"/>
      <c r="I63" s="103"/>
      <c r="J63" s="103"/>
      <c r="K63" s="103"/>
      <c r="L63" s="104"/>
      <c r="M63" s="104"/>
      <c r="N63" s="104"/>
      <c r="O63" s="103"/>
      <c r="P63" s="104"/>
      <c r="Q63" s="103"/>
      <c r="R63" s="103"/>
      <c r="S63" s="103"/>
      <c r="T63" s="104"/>
    </row>
    <row r="64" spans="1:26" s="29" customFormat="1" ht="63" customHeight="1" x14ac:dyDescent="0.2">
      <c r="A64" s="85"/>
      <c r="B64" s="64" t="s">
        <v>27</v>
      </c>
      <c r="C64" s="100">
        <f t="shared" ref="C64:T64" si="6">SUM(C61:C63)</f>
        <v>5413873.8499999996</v>
      </c>
      <c r="D64" s="100">
        <f t="shared" si="6"/>
        <v>124894.24</v>
      </c>
      <c r="E64" s="100">
        <f t="shared" si="6"/>
        <v>124892.99</v>
      </c>
      <c r="F64" s="100">
        <f t="shared" si="6"/>
        <v>1.25</v>
      </c>
      <c r="G64" s="100">
        <f t="shared" si="6"/>
        <v>0</v>
      </c>
      <c r="H64" s="100">
        <f t="shared" si="6"/>
        <v>0</v>
      </c>
      <c r="I64" s="100">
        <f t="shared" si="6"/>
        <v>0</v>
      </c>
      <c r="J64" s="100">
        <f t="shared" si="6"/>
        <v>0</v>
      </c>
      <c r="K64" s="100">
        <f t="shared" si="6"/>
        <v>0</v>
      </c>
      <c r="L64" s="100">
        <f t="shared" si="6"/>
        <v>2341095.08</v>
      </c>
      <c r="M64" s="100">
        <f t="shared" si="6"/>
        <v>2039774.61</v>
      </c>
      <c r="N64" s="100">
        <f t="shared" si="6"/>
        <v>20.47</v>
      </c>
      <c r="O64" s="100">
        <f t="shared" si="6"/>
        <v>301300</v>
      </c>
      <c r="P64" s="100">
        <f t="shared" si="6"/>
        <v>2947883.28</v>
      </c>
      <c r="Q64" s="100">
        <f t="shared" si="6"/>
        <v>2947853.8</v>
      </c>
      <c r="R64" s="100">
        <f t="shared" si="6"/>
        <v>29.48</v>
      </c>
      <c r="S64" s="100">
        <f t="shared" si="6"/>
        <v>0</v>
      </c>
      <c r="T64" s="100">
        <f t="shared" si="6"/>
        <v>1.25</v>
      </c>
    </row>
    <row r="65" spans="1:20" s="29" customFormat="1" ht="71.25" customHeight="1" x14ac:dyDescent="0.2">
      <c r="A65" s="101"/>
      <c r="B65" s="70" t="s">
        <v>26</v>
      </c>
      <c r="C65" s="100">
        <f t="shared" ref="C65:T65" si="7">C64+C59+C54+C43+C33+C27</f>
        <v>122452451.62</v>
      </c>
      <c r="D65" s="100">
        <f t="shared" si="7"/>
        <v>1716311.8900000001</v>
      </c>
      <c r="E65" s="100">
        <f t="shared" si="7"/>
        <v>1716294.72</v>
      </c>
      <c r="F65" s="100">
        <f t="shared" si="7"/>
        <v>17.170000000000002</v>
      </c>
      <c r="G65" s="100">
        <f t="shared" si="7"/>
        <v>0</v>
      </c>
      <c r="H65" s="100">
        <f t="shared" si="7"/>
        <v>7734160.6699999999</v>
      </c>
      <c r="I65" s="100">
        <f t="shared" si="7"/>
        <v>7734083.3300000001</v>
      </c>
      <c r="J65" s="100">
        <f t="shared" si="7"/>
        <v>77.34</v>
      </c>
      <c r="K65" s="100">
        <f t="shared" si="7"/>
        <v>0</v>
      </c>
      <c r="L65" s="100">
        <f t="shared" si="7"/>
        <v>36091501.210000008</v>
      </c>
      <c r="M65" s="100">
        <f t="shared" si="7"/>
        <v>35050358.93</v>
      </c>
      <c r="N65" s="100">
        <f t="shared" si="7"/>
        <v>350.59999999999997</v>
      </c>
      <c r="O65" s="100">
        <f t="shared" si="7"/>
        <v>1040791.68</v>
      </c>
      <c r="P65" s="100">
        <f t="shared" si="7"/>
        <v>76871476.349999994</v>
      </c>
      <c r="Q65" s="100">
        <f t="shared" si="7"/>
        <v>76303204.980000004</v>
      </c>
      <c r="R65" s="100">
        <f t="shared" si="7"/>
        <v>763.05</v>
      </c>
      <c r="S65" s="100">
        <f t="shared" si="7"/>
        <v>567508.31999999995</v>
      </c>
      <c r="T65" s="100">
        <f t="shared" si="7"/>
        <v>39001.5</v>
      </c>
    </row>
    <row r="66" spans="1:20" s="29" customFormat="1" ht="63" customHeight="1" x14ac:dyDescent="0.2">
      <c r="A66" s="124" t="s">
        <v>18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 s="29" customFormat="1" ht="63" customHeight="1" x14ac:dyDescent="0.2">
      <c r="A67" s="122" t="s">
        <v>6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</row>
    <row r="68" spans="1:20" s="29" customFormat="1" ht="66.75" customHeight="1" x14ac:dyDescent="0.2">
      <c r="A68" s="86">
        <v>1</v>
      </c>
      <c r="B68" s="59" t="s">
        <v>76</v>
      </c>
      <c r="C68" s="100">
        <f>D68+H68+L68+T68</f>
        <v>2300000</v>
      </c>
      <c r="D68" s="100">
        <f>SUM(E68:G68)</f>
        <v>0</v>
      </c>
      <c r="E68" s="100">
        <v>0</v>
      </c>
      <c r="F68" s="100">
        <v>0</v>
      </c>
      <c r="G68" s="100">
        <v>0</v>
      </c>
      <c r="H68" s="100">
        <f>SUM(I68:K68)</f>
        <v>0</v>
      </c>
      <c r="I68" s="100">
        <v>0</v>
      </c>
      <c r="J68" s="100">
        <v>0</v>
      </c>
      <c r="K68" s="100">
        <v>0</v>
      </c>
      <c r="L68" s="100">
        <f>SUM(M68:N68)</f>
        <v>2300000</v>
      </c>
      <c r="M68" s="38">
        <f>2499975-199998</f>
        <v>2299977</v>
      </c>
      <c r="N68" s="38">
        <f>25-2</f>
        <v>23</v>
      </c>
      <c r="O68" s="38">
        <v>0</v>
      </c>
      <c r="P68" s="38">
        <f>SUM(Q68:S68)</f>
        <v>0</v>
      </c>
      <c r="Q68" s="38">
        <v>0</v>
      </c>
      <c r="R68" s="38">
        <v>0</v>
      </c>
      <c r="S68" s="38">
        <v>0</v>
      </c>
      <c r="T68" s="100">
        <v>0</v>
      </c>
    </row>
    <row r="69" spans="1:20" s="29" customFormat="1" ht="79.5" customHeight="1" x14ac:dyDescent="0.2">
      <c r="A69" s="86"/>
      <c r="B69" s="59" t="s">
        <v>70</v>
      </c>
      <c r="C69" s="100">
        <f>D69+H69+L69+T69</f>
        <v>12000</v>
      </c>
      <c r="D69" s="100">
        <f>SUM(E69:G69)</f>
        <v>0</v>
      </c>
      <c r="E69" s="100">
        <v>0</v>
      </c>
      <c r="F69" s="100">
        <v>0</v>
      </c>
      <c r="G69" s="100">
        <v>0</v>
      </c>
      <c r="H69" s="100">
        <f>SUM(I69:K69)</f>
        <v>0</v>
      </c>
      <c r="I69" s="100">
        <v>0</v>
      </c>
      <c r="J69" s="100">
        <v>0</v>
      </c>
      <c r="K69" s="100">
        <v>0</v>
      </c>
      <c r="L69" s="100">
        <f>SUM(M69:N69)</f>
        <v>0</v>
      </c>
      <c r="M69" s="38">
        <v>0</v>
      </c>
      <c r="N69" s="38">
        <v>0</v>
      </c>
      <c r="O69" s="38">
        <v>0</v>
      </c>
      <c r="P69" s="38">
        <f>SUM(Q69:S69)</f>
        <v>0</v>
      </c>
      <c r="Q69" s="38">
        <v>0</v>
      </c>
      <c r="R69" s="38">
        <v>0</v>
      </c>
      <c r="S69" s="38">
        <v>0</v>
      </c>
      <c r="T69" s="100">
        <v>12000</v>
      </c>
    </row>
    <row r="70" spans="1:20" s="29" customFormat="1" ht="71.25" customHeight="1" x14ac:dyDescent="0.2">
      <c r="A70" s="73"/>
      <c r="B70" s="59" t="s">
        <v>5</v>
      </c>
      <c r="C70" s="27">
        <f>SUM(C68:C69)</f>
        <v>2312000</v>
      </c>
      <c r="D70" s="27">
        <f t="shared" ref="D70:T70" si="8">SUM(D68:D69)</f>
        <v>0</v>
      </c>
      <c r="E70" s="27">
        <f t="shared" si="8"/>
        <v>0</v>
      </c>
      <c r="F70" s="27">
        <f t="shared" si="8"/>
        <v>0</v>
      </c>
      <c r="G70" s="27">
        <f t="shared" si="8"/>
        <v>0</v>
      </c>
      <c r="H70" s="27">
        <f t="shared" si="8"/>
        <v>0</v>
      </c>
      <c r="I70" s="27">
        <f t="shared" si="8"/>
        <v>0</v>
      </c>
      <c r="J70" s="27">
        <f t="shared" si="8"/>
        <v>0</v>
      </c>
      <c r="K70" s="27">
        <f t="shared" si="8"/>
        <v>0</v>
      </c>
      <c r="L70" s="27">
        <f t="shared" si="8"/>
        <v>2300000</v>
      </c>
      <c r="M70" s="27">
        <f t="shared" si="8"/>
        <v>2299977</v>
      </c>
      <c r="N70" s="27">
        <f t="shared" si="8"/>
        <v>23</v>
      </c>
      <c r="O70" s="50">
        <f t="shared" si="8"/>
        <v>0</v>
      </c>
      <c r="P70" s="50">
        <f t="shared" si="8"/>
        <v>0</v>
      </c>
      <c r="Q70" s="50">
        <f t="shared" si="8"/>
        <v>0</v>
      </c>
      <c r="R70" s="50">
        <f t="shared" si="8"/>
        <v>0</v>
      </c>
      <c r="S70" s="50">
        <f t="shared" si="8"/>
        <v>0</v>
      </c>
      <c r="T70" s="27">
        <f t="shared" si="8"/>
        <v>12000</v>
      </c>
    </row>
    <row r="71" spans="1:20" s="29" customFormat="1" ht="63" customHeight="1" x14ac:dyDescent="0.2">
      <c r="A71" s="122" t="s">
        <v>7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</row>
    <row r="72" spans="1:20" s="29" customFormat="1" ht="63" customHeight="1" x14ac:dyDescent="0.2">
      <c r="A72" s="87">
        <v>1</v>
      </c>
      <c r="B72" s="61" t="s">
        <v>77</v>
      </c>
      <c r="C72" s="38">
        <f>D72+H72+L72+T72</f>
        <v>13100000</v>
      </c>
      <c r="D72" s="27">
        <f>SUM(E72:G72)</f>
        <v>0</v>
      </c>
      <c r="E72" s="27">
        <v>0</v>
      </c>
      <c r="F72" s="27">
        <v>0</v>
      </c>
      <c r="G72" s="27">
        <v>0</v>
      </c>
      <c r="H72" s="27">
        <f>SUM(I72:K72)</f>
        <v>0</v>
      </c>
      <c r="I72" s="27">
        <v>0</v>
      </c>
      <c r="J72" s="27">
        <v>0</v>
      </c>
      <c r="K72" s="27">
        <v>0</v>
      </c>
      <c r="L72" s="38">
        <f>SUM(M72:N72)</f>
        <v>13100000</v>
      </c>
      <c r="M72" s="38">
        <f>10999890+199998+199998+1699983</f>
        <v>13099869</v>
      </c>
      <c r="N72" s="38">
        <f>110+2+2+17</f>
        <v>131</v>
      </c>
      <c r="O72" s="38">
        <v>0</v>
      </c>
      <c r="P72" s="38">
        <f>SUM(Q72:S72)</f>
        <v>0</v>
      </c>
      <c r="Q72" s="38">
        <v>0</v>
      </c>
      <c r="R72" s="38">
        <v>0</v>
      </c>
      <c r="S72" s="38">
        <v>0</v>
      </c>
      <c r="T72" s="38">
        <v>0</v>
      </c>
    </row>
    <row r="73" spans="1:20" s="29" customFormat="1" ht="79.5" customHeight="1" x14ac:dyDescent="0.2">
      <c r="A73" s="87"/>
      <c r="B73" s="59" t="s">
        <v>70</v>
      </c>
      <c r="C73" s="38">
        <f>D73+H73+L73+T73</f>
        <v>22000</v>
      </c>
      <c r="D73" s="27">
        <f>SUM(E73:G73)</f>
        <v>0</v>
      </c>
      <c r="E73" s="27">
        <v>0</v>
      </c>
      <c r="F73" s="27">
        <v>0</v>
      </c>
      <c r="G73" s="27">
        <v>0</v>
      </c>
      <c r="H73" s="27">
        <f>SUM(I73:K73)</f>
        <v>0</v>
      </c>
      <c r="I73" s="27">
        <v>0</v>
      </c>
      <c r="J73" s="27">
        <v>0</v>
      </c>
      <c r="K73" s="27">
        <v>0</v>
      </c>
      <c r="L73" s="27">
        <f>SUM(M73:N73)</f>
        <v>0</v>
      </c>
      <c r="M73" s="38">
        <v>0</v>
      </c>
      <c r="N73" s="38">
        <v>0</v>
      </c>
      <c r="O73" s="38">
        <v>0</v>
      </c>
      <c r="P73" s="38">
        <f>SUM(Q73:S73)</f>
        <v>0</v>
      </c>
      <c r="Q73" s="38">
        <v>0</v>
      </c>
      <c r="R73" s="38">
        <v>0</v>
      </c>
      <c r="S73" s="38">
        <v>0</v>
      </c>
      <c r="T73" s="27">
        <v>22000</v>
      </c>
    </row>
    <row r="74" spans="1:20" s="29" customFormat="1" ht="71.25" customHeight="1" x14ac:dyDescent="0.2">
      <c r="A74" s="73"/>
      <c r="B74" s="64" t="s">
        <v>8</v>
      </c>
      <c r="C74" s="27">
        <f>SUM(C72:C73)</f>
        <v>13122000</v>
      </c>
      <c r="D74" s="27">
        <f t="shared" ref="D74:T74" si="9">SUM(D72:D73)</f>
        <v>0</v>
      </c>
      <c r="E74" s="27">
        <f t="shared" si="9"/>
        <v>0</v>
      </c>
      <c r="F74" s="27">
        <f t="shared" si="9"/>
        <v>0</v>
      </c>
      <c r="G74" s="27">
        <f t="shared" si="9"/>
        <v>0</v>
      </c>
      <c r="H74" s="27">
        <f t="shared" si="9"/>
        <v>0</v>
      </c>
      <c r="I74" s="27">
        <f t="shared" si="9"/>
        <v>0</v>
      </c>
      <c r="J74" s="27">
        <f t="shared" si="9"/>
        <v>0</v>
      </c>
      <c r="K74" s="27">
        <f t="shared" si="9"/>
        <v>0</v>
      </c>
      <c r="L74" s="27">
        <f t="shared" si="9"/>
        <v>13100000</v>
      </c>
      <c r="M74" s="27">
        <f t="shared" si="9"/>
        <v>13099869</v>
      </c>
      <c r="N74" s="27">
        <f t="shared" si="9"/>
        <v>131</v>
      </c>
      <c r="O74" s="50">
        <f t="shared" si="9"/>
        <v>0</v>
      </c>
      <c r="P74" s="50">
        <f t="shared" si="9"/>
        <v>0</v>
      </c>
      <c r="Q74" s="50">
        <f t="shared" si="9"/>
        <v>0</v>
      </c>
      <c r="R74" s="50">
        <f t="shared" si="9"/>
        <v>0</v>
      </c>
      <c r="S74" s="50">
        <f t="shared" si="9"/>
        <v>0</v>
      </c>
      <c r="T74" s="50">
        <f t="shared" si="9"/>
        <v>22000</v>
      </c>
    </row>
    <row r="75" spans="1:20" s="29" customFormat="1" ht="63" customHeight="1" x14ac:dyDescent="0.2">
      <c r="A75" s="112" t="s">
        <v>10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4"/>
    </row>
    <row r="76" spans="1:20" s="29" customFormat="1" ht="114.75" customHeight="1" x14ac:dyDescent="0.2">
      <c r="A76" s="84">
        <v>1</v>
      </c>
      <c r="B76" s="59" t="s">
        <v>78</v>
      </c>
      <c r="C76" s="38">
        <f>D76+H76+L76+T76</f>
        <v>5800000</v>
      </c>
      <c r="D76" s="27">
        <f t="shared" ref="D76:D77" si="10">SUM(E76:G76)</f>
        <v>0</v>
      </c>
      <c r="E76" s="27">
        <v>0</v>
      </c>
      <c r="F76" s="27">
        <v>0</v>
      </c>
      <c r="G76" s="27">
        <v>0</v>
      </c>
      <c r="H76" s="27">
        <f>SUM(I76:K76)</f>
        <v>0</v>
      </c>
      <c r="I76" s="27">
        <v>0</v>
      </c>
      <c r="J76" s="27">
        <v>0</v>
      </c>
      <c r="K76" s="27">
        <v>0</v>
      </c>
      <c r="L76" s="27">
        <f>SUM(M76:N76)</f>
        <v>5800000</v>
      </c>
      <c r="M76" s="27">
        <f>7499925-1699983</f>
        <v>5799942</v>
      </c>
      <c r="N76" s="27">
        <f>75-17</f>
        <v>58</v>
      </c>
      <c r="O76" s="38">
        <v>0</v>
      </c>
      <c r="P76" s="38">
        <f>SUM(Q76:S76)</f>
        <v>0</v>
      </c>
      <c r="Q76" s="38">
        <v>0</v>
      </c>
      <c r="R76" s="38">
        <v>0</v>
      </c>
      <c r="S76" s="38">
        <v>0</v>
      </c>
      <c r="T76" s="27">
        <v>0</v>
      </c>
    </row>
    <row r="77" spans="1:20" s="29" customFormat="1" ht="63" customHeight="1" x14ac:dyDescent="0.2">
      <c r="A77" s="84">
        <v>2</v>
      </c>
      <c r="B77" s="59" t="s">
        <v>79</v>
      </c>
      <c r="C77" s="38">
        <f>D77+H77+L77+T77</f>
        <v>1550000</v>
      </c>
      <c r="D77" s="27">
        <f t="shared" si="10"/>
        <v>0</v>
      </c>
      <c r="E77" s="27">
        <v>0</v>
      </c>
      <c r="F77" s="27">
        <v>0</v>
      </c>
      <c r="G77" s="27">
        <v>0</v>
      </c>
      <c r="H77" s="27">
        <f t="shared" ref="H77:H79" si="11">SUM(I77:K77)</f>
        <v>0</v>
      </c>
      <c r="I77" s="27">
        <v>0</v>
      </c>
      <c r="J77" s="27">
        <v>0</v>
      </c>
      <c r="K77" s="27">
        <v>0</v>
      </c>
      <c r="L77" s="27">
        <f>SUM(M77:N77)</f>
        <v>1550000</v>
      </c>
      <c r="M77" s="27">
        <v>1549984.5</v>
      </c>
      <c r="N77" s="27">
        <v>15.5</v>
      </c>
      <c r="O77" s="38">
        <v>0</v>
      </c>
      <c r="P77" s="38">
        <f t="shared" ref="P77:P79" si="12">SUM(Q77:S77)</f>
        <v>0</v>
      </c>
      <c r="Q77" s="38">
        <v>0</v>
      </c>
      <c r="R77" s="38">
        <v>0</v>
      </c>
      <c r="S77" s="38">
        <v>0</v>
      </c>
      <c r="T77" s="27">
        <v>0</v>
      </c>
    </row>
    <row r="78" spans="1:20" s="29" customFormat="1" ht="93" customHeight="1" x14ac:dyDescent="0.2">
      <c r="A78" s="84">
        <v>3</v>
      </c>
      <c r="B78" s="59" t="s">
        <v>80</v>
      </c>
      <c r="C78" s="38">
        <f>D78+H78+L78+T78</f>
        <v>4910000</v>
      </c>
      <c r="D78" s="27">
        <f t="shared" ref="D78:D79" si="13">SUM(E78:G78)</f>
        <v>0</v>
      </c>
      <c r="E78" s="27">
        <v>0</v>
      </c>
      <c r="F78" s="27">
        <v>0</v>
      </c>
      <c r="G78" s="27">
        <v>0</v>
      </c>
      <c r="H78" s="27">
        <f t="shared" si="11"/>
        <v>0</v>
      </c>
      <c r="I78" s="27">
        <v>0</v>
      </c>
      <c r="J78" s="27">
        <v>0</v>
      </c>
      <c r="K78" s="27">
        <v>0</v>
      </c>
      <c r="L78" s="27">
        <f>SUM(M78:N78)</f>
        <v>4910000</v>
      </c>
      <c r="M78" s="27">
        <f>5109948.9-199998</f>
        <v>4909950.9000000004</v>
      </c>
      <c r="N78" s="27">
        <f>51.1-2</f>
        <v>49.1</v>
      </c>
      <c r="O78" s="38">
        <v>0</v>
      </c>
      <c r="P78" s="38">
        <f t="shared" si="12"/>
        <v>0</v>
      </c>
      <c r="Q78" s="38">
        <v>0</v>
      </c>
      <c r="R78" s="38">
        <v>0</v>
      </c>
      <c r="S78" s="38">
        <v>0</v>
      </c>
      <c r="T78" s="27">
        <v>0</v>
      </c>
    </row>
    <row r="79" spans="1:20" s="29" customFormat="1" ht="76.5" customHeight="1" x14ac:dyDescent="0.2">
      <c r="A79" s="84"/>
      <c r="B79" s="59" t="s">
        <v>70</v>
      </c>
      <c r="C79" s="38">
        <f>D79+H79+L79+T79</f>
        <v>26000</v>
      </c>
      <c r="D79" s="27">
        <f t="shared" si="13"/>
        <v>0</v>
      </c>
      <c r="E79" s="27">
        <v>0</v>
      </c>
      <c r="F79" s="27">
        <v>0</v>
      </c>
      <c r="G79" s="27">
        <v>0</v>
      </c>
      <c r="H79" s="27">
        <f t="shared" si="11"/>
        <v>0</v>
      </c>
      <c r="I79" s="27">
        <v>0</v>
      </c>
      <c r="J79" s="27">
        <v>0</v>
      </c>
      <c r="K79" s="27">
        <v>0</v>
      </c>
      <c r="L79" s="27">
        <f>SUM(M79:N79)</f>
        <v>0</v>
      </c>
      <c r="M79" s="27">
        <v>0</v>
      </c>
      <c r="N79" s="27">
        <v>0</v>
      </c>
      <c r="O79" s="38">
        <v>0</v>
      </c>
      <c r="P79" s="38">
        <f t="shared" si="12"/>
        <v>0</v>
      </c>
      <c r="Q79" s="38">
        <v>0</v>
      </c>
      <c r="R79" s="38">
        <v>0</v>
      </c>
      <c r="S79" s="38">
        <v>0</v>
      </c>
      <c r="T79" s="27">
        <f>6000+20000</f>
        <v>26000</v>
      </c>
    </row>
    <row r="80" spans="1:20" s="29" customFormat="1" ht="63" customHeight="1" x14ac:dyDescent="0.2">
      <c r="A80" s="73"/>
      <c r="B80" s="64" t="s">
        <v>11</v>
      </c>
      <c r="C80" s="38">
        <f>SUM(C76:C79)</f>
        <v>12286000</v>
      </c>
      <c r="D80" s="38">
        <f t="shared" ref="D80:T80" si="14">SUM(D76:D79)</f>
        <v>0</v>
      </c>
      <c r="E80" s="38">
        <f t="shared" si="14"/>
        <v>0</v>
      </c>
      <c r="F80" s="38">
        <f t="shared" si="14"/>
        <v>0</v>
      </c>
      <c r="G80" s="38">
        <f t="shared" si="14"/>
        <v>0</v>
      </c>
      <c r="H80" s="38">
        <f t="shared" si="14"/>
        <v>0</v>
      </c>
      <c r="I80" s="38">
        <f t="shared" si="14"/>
        <v>0</v>
      </c>
      <c r="J80" s="38">
        <f t="shared" si="14"/>
        <v>0</v>
      </c>
      <c r="K80" s="38">
        <f t="shared" si="14"/>
        <v>0</v>
      </c>
      <c r="L80" s="38">
        <f t="shared" si="14"/>
        <v>12260000</v>
      </c>
      <c r="M80" s="38">
        <f t="shared" si="14"/>
        <v>12259877.4</v>
      </c>
      <c r="N80" s="38">
        <f t="shared" si="14"/>
        <v>122.6</v>
      </c>
      <c r="O80" s="38">
        <f t="shared" si="14"/>
        <v>0</v>
      </c>
      <c r="P80" s="38">
        <f t="shared" si="14"/>
        <v>0</v>
      </c>
      <c r="Q80" s="38">
        <f t="shared" si="14"/>
        <v>0</v>
      </c>
      <c r="R80" s="38">
        <f t="shared" si="14"/>
        <v>0</v>
      </c>
      <c r="S80" s="38">
        <f t="shared" si="14"/>
        <v>0</v>
      </c>
      <c r="T80" s="38">
        <f t="shared" si="14"/>
        <v>26000</v>
      </c>
    </row>
    <row r="81" spans="1:20" s="29" customFormat="1" ht="63" customHeight="1" x14ac:dyDescent="0.2">
      <c r="A81" s="119" t="s">
        <v>12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</row>
    <row r="82" spans="1:20" s="29" customFormat="1" ht="84" customHeight="1" x14ac:dyDescent="0.2">
      <c r="A82" s="71">
        <v>1</v>
      </c>
      <c r="B82" s="72" t="s">
        <v>81</v>
      </c>
      <c r="C82" s="23">
        <f>D82+H82+L82+T82</f>
        <v>256000</v>
      </c>
      <c r="D82" s="30">
        <f>SUM(E82:G82)</f>
        <v>0</v>
      </c>
      <c r="E82" s="23">
        <v>0</v>
      </c>
      <c r="F82" s="23">
        <v>0</v>
      </c>
      <c r="G82" s="23">
        <v>0</v>
      </c>
      <c r="H82" s="23">
        <f>SUM(I82:K82)</f>
        <v>0</v>
      </c>
      <c r="I82" s="27">
        <v>0</v>
      </c>
      <c r="J82" s="27">
        <v>0</v>
      </c>
      <c r="K82" s="27">
        <v>0</v>
      </c>
      <c r="L82" s="31">
        <f>SUM(M82:N82)</f>
        <v>256000</v>
      </c>
      <c r="M82" s="31">
        <v>255997.44</v>
      </c>
      <c r="N82" s="31">
        <v>2.56</v>
      </c>
      <c r="O82" s="38">
        <v>0</v>
      </c>
      <c r="P82" s="38">
        <f t="shared" ref="P82:P84" si="15">SUM(Q82:S82)</f>
        <v>0</v>
      </c>
      <c r="Q82" s="38">
        <v>0</v>
      </c>
      <c r="R82" s="38">
        <v>0</v>
      </c>
      <c r="S82" s="38">
        <v>0</v>
      </c>
      <c r="T82" s="31">
        <v>0</v>
      </c>
    </row>
    <row r="83" spans="1:20" s="29" customFormat="1" ht="94.5" customHeight="1" x14ac:dyDescent="0.2">
      <c r="A83" s="71">
        <v>2</v>
      </c>
      <c r="B83" s="60" t="s">
        <v>82</v>
      </c>
      <c r="C83" s="23">
        <f>D83+H83+L83+T83</f>
        <v>1062000</v>
      </c>
      <c r="D83" s="30">
        <f>SUM(E83:G83)</f>
        <v>0</v>
      </c>
      <c r="E83" s="23">
        <v>0</v>
      </c>
      <c r="F83" s="23">
        <v>0</v>
      </c>
      <c r="G83" s="23">
        <v>0</v>
      </c>
      <c r="H83" s="23">
        <f t="shared" ref="H83:H84" si="16">SUM(I83:K83)</f>
        <v>0</v>
      </c>
      <c r="I83" s="27">
        <v>0</v>
      </c>
      <c r="J83" s="27">
        <v>0</v>
      </c>
      <c r="K83" s="27">
        <v>0</v>
      </c>
      <c r="L83" s="31">
        <f>SUM(M83:N83)</f>
        <v>1062000</v>
      </c>
      <c r="M83" s="31">
        <v>1061989.3799999999</v>
      </c>
      <c r="N83" s="31">
        <v>10.62</v>
      </c>
      <c r="O83" s="38">
        <v>0</v>
      </c>
      <c r="P83" s="38">
        <f t="shared" si="15"/>
        <v>0</v>
      </c>
      <c r="Q83" s="38">
        <v>0</v>
      </c>
      <c r="R83" s="38">
        <v>0</v>
      </c>
      <c r="S83" s="38">
        <v>0</v>
      </c>
      <c r="T83" s="31">
        <v>0</v>
      </c>
    </row>
    <row r="84" spans="1:20" s="29" customFormat="1" ht="79.5" customHeight="1" x14ac:dyDescent="0.2">
      <c r="A84" s="71"/>
      <c r="B84" s="66" t="s">
        <v>70</v>
      </c>
      <c r="C84" s="23">
        <f>D84+H84+L84+T84</f>
        <v>6000</v>
      </c>
      <c r="D84" s="30">
        <f>SUM(E84:G84)</f>
        <v>0</v>
      </c>
      <c r="E84" s="23">
        <v>0</v>
      </c>
      <c r="F84" s="23">
        <v>0</v>
      </c>
      <c r="G84" s="23">
        <v>0</v>
      </c>
      <c r="H84" s="23">
        <f t="shared" si="16"/>
        <v>0</v>
      </c>
      <c r="I84" s="27">
        <v>0</v>
      </c>
      <c r="J84" s="27">
        <v>0</v>
      </c>
      <c r="K84" s="27">
        <v>0</v>
      </c>
      <c r="L84" s="31">
        <f>SUM(M84:N84)</f>
        <v>0</v>
      </c>
      <c r="M84" s="31">
        <v>0</v>
      </c>
      <c r="N84" s="31">
        <v>0</v>
      </c>
      <c r="O84" s="38">
        <v>0</v>
      </c>
      <c r="P84" s="38">
        <f t="shared" si="15"/>
        <v>0</v>
      </c>
      <c r="Q84" s="38">
        <v>0</v>
      </c>
      <c r="R84" s="38">
        <v>0</v>
      </c>
      <c r="S84" s="38">
        <v>0</v>
      </c>
      <c r="T84" s="31">
        <v>6000</v>
      </c>
    </row>
    <row r="85" spans="1:20" s="29" customFormat="1" ht="63" customHeight="1" x14ac:dyDescent="0.2">
      <c r="A85" s="101"/>
      <c r="B85" s="64" t="s">
        <v>13</v>
      </c>
      <c r="C85" s="100">
        <f>SUM(C82:C84)</f>
        <v>1324000</v>
      </c>
      <c r="D85" s="100">
        <f t="shared" ref="D85:T85" si="17">SUM(D82:D84)</f>
        <v>0</v>
      </c>
      <c r="E85" s="100">
        <f t="shared" si="17"/>
        <v>0</v>
      </c>
      <c r="F85" s="100">
        <f t="shared" si="17"/>
        <v>0</v>
      </c>
      <c r="G85" s="100">
        <f t="shared" si="17"/>
        <v>0</v>
      </c>
      <c r="H85" s="100">
        <f t="shared" si="17"/>
        <v>0</v>
      </c>
      <c r="I85" s="100">
        <f t="shared" si="17"/>
        <v>0</v>
      </c>
      <c r="J85" s="100">
        <f t="shared" si="17"/>
        <v>0</v>
      </c>
      <c r="K85" s="100">
        <f t="shared" si="17"/>
        <v>0</v>
      </c>
      <c r="L85" s="100">
        <f t="shared" si="17"/>
        <v>1318000</v>
      </c>
      <c r="M85" s="100">
        <f t="shared" si="17"/>
        <v>1317986.8199999998</v>
      </c>
      <c r="N85" s="100">
        <f t="shared" si="17"/>
        <v>13.18</v>
      </c>
      <c r="O85" s="100">
        <f t="shared" si="17"/>
        <v>0</v>
      </c>
      <c r="P85" s="100">
        <f t="shared" si="17"/>
        <v>0</v>
      </c>
      <c r="Q85" s="100">
        <f t="shared" si="17"/>
        <v>0</v>
      </c>
      <c r="R85" s="100">
        <f t="shared" si="17"/>
        <v>0</v>
      </c>
      <c r="S85" s="100">
        <f t="shared" si="17"/>
        <v>0</v>
      </c>
      <c r="T85" s="100">
        <f t="shared" si="17"/>
        <v>6000</v>
      </c>
    </row>
    <row r="86" spans="1:20" s="29" customFormat="1" ht="63" customHeight="1" x14ac:dyDescent="0.2">
      <c r="A86" s="123" t="s">
        <v>14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</row>
    <row r="87" spans="1:20" s="29" customFormat="1" ht="63" customHeight="1" x14ac:dyDescent="0.2">
      <c r="A87" s="84">
        <v>1</v>
      </c>
      <c r="B87" s="64" t="s">
        <v>88</v>
      </c>
      <c r="C87" s="100">
        <f>D87+H87+L87+T87</f>
        <v>1200000</v>
      </c>
      <c r="D87" s="95">
        <f>SUM(E87:G87)</f>
        <v>0</v>
      </c>
      <c r="E87" s="100">
        <v>0</v>
      </c>
      <c r="F87" s="100">
        <v>0</v>
      </c>
      <c r="G87" s="100">
        <v>0</v>
      </c>
      <c r="H87" s="100">
        <f>SUM(I87:K87)</f>
        <v>0</v>
      </c>
      <c r="I87" s="100">
        <v>0</v>
      </c>
      <c r="J87" s="100">
        <v>0</v>
      </c>
      <c r="K87" s="100">
        <v>0</v>
      </c>
      <c r="L87" s="98">
        <f>SUM(M87:N87)</f>
        <v>1200000</v>
      </c>
      <c r="M87" s="98">
        <v>1199988</v>
      </c>
      <c r="N87" s="98">
        <v>12</v>
      </c>
      <c r="O87" s="38">
        <v>0</v>
      </c>
      <c r="P87" s="38">
        <f>SUM(Q87:S87)</f>
        <v>0</v>
      </c>
      <c r="Q87" s="38">
        <v>0</v>
      </c>
      <c r="R87" s="38">
        <v>0</v>
      </c>
      <c r="S87" s="38">
        <v>0</v>
      </c>
      <c r="T87" s="98">
        <v>0</v>
      </c>
    </row>
    <row r="88" spans="1:20" s="29" customFormat="1" ht="63" customHeight="1" x14ac:dyDescent="0.2">
      <c r="A88" s="101"/>
      <c r="B88" s="64" t="s">
        <v>15</v>
      </c>
      <c r="C88" s="100">
        <f>SUM(C87)</f>
        <v>1200000</v>
      </c>
      <c r="D88" s="100">
        <f t="shared" ref="D88:T88" si="18">SUM(D87)</f>
        <v>0</v>
      </c>
      <c r="E88" s="100">
        <f t="shared" si="18"/>
        <v>0</v>
      </c>
      <c r="F88" s="100">
        <f t="shared" si="18"/>
        <v>0</v>
      </c>
      <c r="G88" s="100">
        <f t="shared" si="18"/>
        <v>0</v>
      </c>
      <c r="H88" s="100">
        <f t="shared" si="18"/>
        <v>0</v>
      </c>
      <c r="I88" s="100">
        <f t="shared" si="18"/>
        <v>0</v>
      </c>
      <c r="J88" s="100">
        <f t="shared" si="18"/>
        <v>0</v>
      </c>
      <c r="K88" s="100">
        <f t="shared" si="18"/>
        <v>0</v>
      </c>
      <c r="L88" s="100">
        <f t="shared" si="18"/>
        <v>1200000</v>
      </c>
      <c r="M88" s="100">
        <f t="shared" si="18"/>
        <v>1199988</v>
      </c>
      <c r="N88" s="100">
        <f t="shared" si="18"/>
        <v>12</v>
      </c>
      <c r="O88" s="100">
        <f t="shared" si="18"/>
        <v>0</v>
      </c>
      <c r="P88" s="100">
        <f t="shared" si="18"/>
        <v>0</v>
      </c>
      <c r="Q88" s="100">
        <f t="shared" si="18"/>
        <v>0</v>
      </c>
      <c r="R88" s="100">
        <f t="shared" si="18"/>
        <v>0</v>
      </c>
      <c r="S88" s="100">
        <f t="shared" si="18"/>
        <v>0</v>
      </c>
      <c r="T88" s="100">
        <f t="shared" si="18"/>
        <v>0</v>
      </c>
    </row>
    <row r="89" spans="1:20" s="8" customFormat="1" ht="63" customHeight="1" x14ac:dyDescent="0.2">
      <c r="A89" s="125" t="s">
        <v>16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</row>
    <row r="90" spans="1:20" s="29" customFormat="1" ht="76.5" customHeight="1" x14ac:dyDescent="0.2">
      <c r="A90" s="84">
        <v>1</v>
      </c>
      <c r="B90" s="64" t="s">
        <v>83</v>
      </c>
      <c r="C90" s="100">
        <f>D90+H90+L90+T90</f>
        <v>1500000</v>
      </c>
      <c r="D90" s="100">
        <f>SUM(E90:G90)</f>
        <v>0</v>
      </c>
      <c r="E90" s="100">
        <v>0</v>
      </c>
      <c r="F90" s="100">
        <v>0</v>
      </c>
      <c r="G90" s="100">
        <v>0</v>
      </c>
      <c r="H90" s="100">
        <f>SUM(I90:K90)</f>
        <v>0</v>
      </c>
      <c r="I90" s="100">
        <v>0</v>
      </c>
      <c r="J90" s="100">
        <v>0</v>
      </c>
      <c r="K90" s="100">
        <v>0</v>
      </c>
      <c r="L90" s="100">
        <f>SUM(M90:N90)</f>
        <v>1500000</v>
      </c>
      <c r="M90" s="100">
        <v>1499985</v>
      </c>
      <c r="N90" s="100">
        <v>15</v>
      </c>
      <c r="O90" s="38">
        <v>0</v>
      </c>
      <c r="P90" s="38">
        <f t="shared" ref="P90:P93" si="19">SUM(Q90:S90)</f>
        <v>0</v>
      </c>
      <c r="Q90" s="38">
        <v>0</v>
      </c>
      <c r="R90" s="38">
        <v>0</v>
      </c>
      <c r="S90" s="38">
        <v>0</v>
      </c>
      <c r="T90" s="100">
        <v>0</v>
      </c>
    </row>
    <row r="91" spans="1:20" s="29" customFormat="1" ht="94.5" customHeight="1" x14ac:dyDescent="0.2">
      <c r="A91" s="84">
        <v>2</v>
      </c>
      <c r="B91" s="64" t="s">
        <v>97</v>
      </c>
      <c r="C91" s="100">
        <f>D91+H91+L91+T91</f>
        <v>600000</v>
      </c>
      <c r="D91" s="100">
        <f t="shared" ref="D91:D92" si="20">SUM(E91:G91)</f>
        <v>0</v>
      </c>
      <c r="E91" s="100">
        <v>0</v>
      </c>
      <c r="F91" s="100">
        <v>0</v>
      </c>
      <c r="G91" s="100">
        <v>0</v>
      </c>
      <c r="H91" s="100">
        <f t="shared" ref="H91:H92" si="21">SUM(I91:K91)</f>
        <v>0</v>
      </c>
      <c r="I91" s="100">
        <v>0</v>
      </c>
      <c r="J91" s="100">
        <v>0</v>
      </c>
      <c r="K91" s="100">
        <v>0</v>
      </c>
      <c r="L91" s="100">
        <f>SUM(M91:N91)</f>
        <v>0</v>
      </c>
      <c r="M91" s="100">
        <v>0</v>
      </c>
      <c r="N91" s="100">
        <v>0</v>
      </c>
      <c r="O91" s="38">
        <v>0</v>
      </c>
      <c r="P91" s="38">
        <f t="shared" si="19"/>
        <v>0</v>
      </c>
      <c r="Q91" s="38">
        <v>0</v>
      </c>
      <c r="R91" s="38">
        <v>0</v>
      </c>
      <c r="S91" s="38">
        <v>0</v>
      </c>
      <c r="T91" s="100">
        <v>600000</v>
      </c>
    </row>
    <row r="92" spans="1:20" s="29" customFormat="1" ht="63" customHeight="1" x14ac:dyDescent="0.2">
      <c r="A92" s="84">
        <v>3</v>
      </c>
      <c r="B92" s="64" t="s">
        <v>98</v>
      </c>
      <c r="C92" s="27">
        <f>D92+H92+L92+T92</f>
        <v>594000</v>
      </c>
      <c r="D92" s="27">
        <f t="shared" si="20"/>
        <v>0</v>
      </c>
      <c r="E92" s="27">
        <v>0</v>
      </c>
      <c r="F92" s="27">
        <v>0</v>
      </c>
      <c r="G92" s="27">
        <v>0</v>
      </c>
      <c r="H92" s="27">
        <f t="shared" si="21"/>
        <v>0</v>
      </c>
      <c r="I92" s="27">
        <v>0</v>
      </c>
      <c r="J92" s="27">
        <v>0</v>
      </c>
      <c r="K92" s="27">
        <v>0</v>
      </c>
      <c r="L92" s="27">
        <f t="shared" ref="L92" si="22">SUM(M92:N92)</f>
        <v>0</v>
      </c>
      <c r="M92" s="27">
        <v>0</v>
      </c>
      <c r="N92" s="27">
        <v>0</v>
      </c>
      <c r="O92" s="38">
        <v>0</v>
      </c>
      <c r="P92" s="38">
        <f t="shared" si="19"/>
        <v>0</v>
      </c>
      <c r="Q92" s="38">
        <v>0</v>
      </c>
      <c r="R92" s="38">
        <v>0</v>
      </c>
      <c r="S92" s="38">
        <v>0</v>
      </c>
      <c r="T92" s="27">
        <v>594000</v>
      </c>
    </row>
    <row r="93" spans="1:20" s="29" customFormat="1" ht="75" customHeight="1" x14ac:dyDescent="0.2">
      <c r="A93" s="84"/>
      <c r="B93" s="66" t="s">
        <v>70</v>
      </c>
      <c r="C93" s="27">
        <f>D93+H93+L93+T93</f>
        <v>6000</v>
      </c>
      <c r="D93" s="27">
        <f t="shared" ref="D93" si="23">SUM(E93:G93)</f>
        <v>0</v>
      </c>
      <c r="E93" s="27">
        <v>0</v>
      </c>
      <c r="F93" s="27">
        <v>0</v>
      </c>
      <c r="G93" s="27">
        <v>0</v>
      </c>
      <c r="H93" s="27">
        <f t="shared" ref="H93" si="24">SUM(I93:K93)</f>
        <v>0</v>
      </c>
      <c r="I93" s="27">
        <v>0</v>
      </c>
      <c r="J93" s="27">
        <v>0</v>
      </c>
      <c r="K93" s="27">
        <v>0</v>
      </c>
      <c r="L93" s="27">
        <f t="shared" ref="L93" si="25">SUM(M93:N93)</f>
        <v>0</v>
      </c>
      <c r="M93" s="27">
        <v>0</v>
      </c>
      <c r="N93" s="27">
        <v>0</v>
      </c>
      <c r="O93" s="38">
        <v>0</v>
      </c>
      <c r="P93" s="38">
        <f t="shared" si="19"/>
        <v>0</v>
      </c>
      <c r="Q93" s="38">
        <v>0</v>
      </c>
      <c r="R93" s="38">
        <v>0</v>
      </c>
      <c r="S93" s="38">
        <v>0</v>
      </c>
      <c r="T93" s="27">
        <v>6000</v>
      </c>
    </row>
    <row r="94" spans="1:20" s="29" customFormat="1" ht="63" customHeight="1" x14ac:dyDescent="0.2">
      <c r="A94" s="73"/>
      <c r="B94" s="64" t="s">
        <v>27</v>
      </c>
      <c r="C94" s="27">
        <f>SUM(C90:C93)</f>
        <v>2700000</v>
      </c>
      <c r="D94" s="27">
        <f t="shared" ref="D94:T94" si="26">SUM(D90:D93)</f>
        <v>0</v>
      </c>
      <c r="E94" s="27">
        <f t="shared" si="26"/>
        <v>0</v>
      </c>
      <c r="F94" s="27">
        <f t="shared" si="26"/>
        <v>0</v>
      </c>
      <c r="G94" s="27">
        <f t="shared" si="26"/>
        <v>0</v>
      </c>
      <c r="H94" s="27">
        <f t="shared" si="26"/>
        <v>0</v>
      </c>
      <c r="I94" s="27">
        <f t="shared" si="26"/>
        <v>0</v>
      </c>
      <c r="J94" s="27">
        <f t="shared" si="26"/>
        <v>0</v>
      </c>
      <c r="K94" s="27">
        <f t="shared" si="26"/>
        <v>0</v>
      </c>
      <c r="L94" s="27">
        <f t="shared" si="26"/>
        <v>1500000</v>
      </c>
      <c r="M94" s="27">
        <f t="shared" si="26"/>
        <v>1499985</v>
      </c>
      <c r="N94" s="27">
        <f t="shared" si="26"/>
        <v>15</v>
      </c>
      <c r="O94" s="50">
        <f t="shared" si="26"/>
        <v>0</v>
      </c>
      <c r="P94" s="50">
        <f t="shared" si="26"/>
        <v>0</v>
      </c>
      <c r="Q94" s="50">
        <f t="shared" si="26"/>
        <v>0</v>
      </c>
      <c r="R94" s="50">
        <f t="shared" si="26"/>
        <v>0</v>
      </c>
      <c r="S94" s="50">
        <f t="shared" si="26"/>
        <v>0</v>
      </c>
      <c r="T94" s="50">
        <f t="shared" si="26"/>
        <v>1200000</v>
      </c>
    </row>
    <row r="95" spans="1:20" s="29" customFormat="1" ht="63" customHeight="1" x14ac:dyDescent="0.2">
      <c r="A95" s="119" t="s">
        <v>61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</row>
    <row r="96" spans="1:20" s="29" customFormat="1" ht="101.25" customHeight="1" x14ac:dyDescent="0.2">
      <c r="A96" s="71">
        <v>1</v>
      </c>
      <c r="B96" s="74" t="s">
        <v>84</v>
      </c>
      <c r="C96" s="23">
        <f>D96+H96+L96+T96</f>
        <v>5010000</v>
      </c>
      <c r="D96" s="30">
        <f>SUM(E96:G96)</f>
        <v>0</v>
      </c>
      <c r="E96" s="24">
        <v>0</v>
      </c>
      <c r="F96" s="24">
        <v>0</v>
      </c>
      <c r="G96" s="30">
        <v>0</v>
      </c>
      <c r="H96" s="30">
        <f>SUM(I96:K96)</f>
        <v>0</v>
      </c>
      <c r="I96" s="27">
        <v>0</v>
      </c>
      <c r="J96" s="27">
        <v>0</v>
      </c>
      <c r="K96" s="27">
        <v>0</v>
      </c>
      <c r="L96" s="31">
        <f>SUM(M96:N96)</f>
        <v>5010000</v>
      </c>
      <c r="M96" s="38">
        <v>5009949.9000000004</v>
      </c>
      <c r="N96" s="38">
        <v>50.1</v>
      </c>
      <c r="O96" s="91">
        <v>0</v>
      </c>
      <c r="P96" s="38">
        <f t="shared" ref="P96:P100" si="27">SUM(Q96:S96)</f>
        <v>0</v>
      </c>
      <c r="Q96" s="38">
        <v>0</v>
      </c>
      <c r="R96" s="38">
        <v>0</v>
      </c>
      <c r="S96" s="38">
        <v>0</v>
      </c>
      <c r="T96" s="31">
        <v>0</v>
      </c>
    </row>
    <row r="97" spans="1:25" s="29" customFormat="1" ht="63" customHeight="1" x14ac:dyDescent="0.2">
      <c r="A97" s="77">
        <v>2</v>
      </c>
      <c r="B97" s="66" t="s">
        <v>85</v>
      </c>
      <c r="C97" s="23">
        <f>D97+H97+L97+T97</f>
        <v>1447625.83</v>
      </c>
      <c r="D97" s="24">
        <f t="shared" ref="D97:D99" si="28">SUM(E97:G97)</f>
        <v>0</v>
      </c>
      <c r="E97" s="24">
        <v>0</v>
      </c>
      <c r="F97" s="24">
        <v>0</v>
      </c>
      <c r="G97" s="24">
        <v>0</v>
      </c>
      <c r="H97" s="30">
        <f t="shared" ref="H97:H100" si="29">SUM(I97:K97)</f>
        <v>0</v>
      </c>
      <c r="I97" s="27">
        <v>0</v>
      </c>
      <c r="J97" s="27">
        <v>0</v>
      </c>
      <c r="K97" s="27">
        <v>0</v>
      </c>
      <c r="L97" s="31">
        <f t="shared" ref="L97:L100" si="30">SUM(M97:N97)</f>
        <v>1447625.83</v>
      </c>
      <c r="M97" s="38">
        <f>4349956.5-2902345.17+0.02</f>
        <v>1447611.35</v>
      </c>
      <c r="N97" s="38">
        <f>43.5-29-0.02</f>
        <v>14.48</v>
      </c>
      <c r="O97" s="38">
        <v>0</v>
      </c>
      <c r="P97" s="38">
        <f t="shared" si="27"/>
        <v>0</v>
      </c>
      <c r="Q97" s="38">
        <v>0</v>
      </c>
      <c r="R97" s="38">
        <v>0</v>
      </c>
      <c r="S97" s="38">
        <v>0</v>
      </c>
      <c r="T97" s="28">
        <v>0</v>
      </c>
    </row>
    <row r="98" spans="1:25" s="29" customFormat="1" ht="63" customHeight="1" x14ac:dyDescent="0.2">
      <c r="A98" s="77">
        <v>3</v>
      </c>
      <c r="B98" s="66" t="s">
        <v>91</v>
      </c>
      <c r="C98" s="23">
        <f>D98+H98+L98+T98</f>
        <v>16418000</v>
      </c>
      <c r="D98" s="24">
        <f t="shared" si="28"/>
        <v>0</v>
      </c>
      <c r="E98" s="24">
        <v>0</v>
      </c>
      <c r="F98" s="24">
        <v>0</v>
      </c>
      <c r="G98" s="24">
        <v>0</v>
      </c>
      <c r="H98" s="30">
        <f t="shared" si="29"/>
        <v>0</v>
      </c>
      <c r="I98" s="27">
        <v>0</v>
      </c>
      <c r="J98" s="27">
        <v>0</v>
      </c>
      <c r="K98" s="27">
        <v>0</v>
      </c>
      <c r="L98" s="31">
        <f t="shared" si="30"/>
        <v>16418000</v>
      </c>
      <c r="M98" s="38">
        <v>16417835.82</v>
      </c>
      <c r="N98" s="38">
        <v>164.18</v>
      </c>
      <c r="O98" s="38">
        <v>0</v>
      </c>
      <c r="P98" s="38">
        <f t="shared" si="27"/>
        <v>0</v>
      </c>
      <c r="Q98" s="38">
        <v>0</v>
      </c>
      <c r="R98" s="38">
        <v>0</v>
      </c>
      <c r="S98" s="38">
        <v>0</v>
      </c>
      <c r="T98" s="28">
        <v>0</v>
      </c>
    </row>
    <row r="99" spans="1:25" s="29" customFormat="1" ht="102.75" customHeight="1" x14ac:dyDescent="0.2">
      <c r="A99" s="77">
        <v>4</v>
      </c>
      <c r="B99" s="66" t="s">
        <v>86</v>
      </c>
      <c r="C99" s="23">
        <f>D99+H99+L99+T99</f>
        <v>47002374.170000002</v>
      </c>
      <c r="D99" s="24">
        <f t="shared" si="28"/>
        <v>0</v>
      </c>
      <c r="E99" s="24">
        <v>0</v>
      </c>
      <c r="F99" s="24">
        <v>0</v>
      </c>
      <c r="G99" s="24">
        <v>0</v>
      </c>
      <c r="H99" s="30">
        <f t="shared" si="29"/>
        <v>0</v>
      </c>
      <c r="I99" s="27">
        <v>0</v>
      </c>
      <c r="J99" s="27">
        <v>0</v>
      </c>
      <c r="K99" s="27">
        <v>0</v>
      </c>
      <c r="L99" s="31">
        <f t="shared" si="30"/>
        <v>47002374.170000002</v>
      </c>
      <c r="M99" s="38">
        <f>44099559+2902345.17-0.02</f>
        <v>47001904.149999999</v>
      </c>
      <c r="N99" s="38">
        <f>441+29+0.02</f>
        <v>470.02</v>
      </c>
      <c r="O99" s="38">
        <v>0</v>
      </c>
      <c r="P99" s="38">
        <f t="shared" si="27"/>
        <v>0</v>
      </c>
      <c r="Q99" s="38">
        <v>0</v>
      </c>
      <c r="R99" s="38">
        <v>0</v>
      </c>
      <c r="S99" s="38">
        <v>0</v>
      </c>
      <c r="T99" s="28">
        <v>0</v>
      </c>
    </row>
    <row r="100" spans="1:25" s="29" customFormat="1" ht="93.75" customHeight="1" x14ac:dyDescent="0.2">
      <c r="A100" s="77">
        <v>5</v>
      </c>
      <c r="B100" s="66" t="s">
        <v>66</v>
      </c>
      <c r="C100" s="23">
        <f>D100+H100+L100+T100</f>
        <v>772409.94</v>
      </c>
      <c r="D100" s="24">
        <f t="shared" ref="D100" si="31">SUM(E100:G100)</f>
        <v>0</v>
      </c>
      <c r="E100" s="24">
        <v>0</v>
      </c>
      <c r="F100" s="24">
        <v>0</v>
      </c>
      <c r="G100" s="24">
        <v>0</v>
      </c>
      <c r="H100" s="30">
        <f t="shared" si="29"/>
        <v>0</v>
      </c>
      <c r="I100" s="27">
        <v>0</v>
      </c>
      <c r="J100" s="27">
        <v>0</v>
      </c>
      <c r="K100" s="27">
        <v>0</v>
      </c>
      <c r="L100" s="31">
        <f t="shared" si="30"/>
        <v>772409.94</v>
      </c>
      <c r="M100" s="38">
        <v>772402.21</v>
      </c>
      <c r="N100" s="38">
        <v>7.73</v>
      </c>
      <c r="O100" s="38">
        <v>0</v>
      </c>
      <c r="P100" s="38">
        <f t="shared" si="27"/>
        <v>0</v>
      </c>
      <c r="Q100" s="38">
        <v>0</v>
      </c>
      <c r="R100" s="38">
        <v>0</v>
      </c>
      <c r="S100" s="38">
        <v>0</v>
      </c>
      <c r="T100" s="28">
        <v>0</v>
      </c>
    </row>
    <row r="101" spans="1:25" s="29" customFormat="1" ht="63" customHeight="1" x14ac:dyDescent="0.2">
      <c r="A101" s="82"/>
      <c r="B101" s="64" t="s">
        <v>62</v>
      </c>
      <c r="C101" s="24">
        <f>SUM(C96:C100)</f>
        <v>70650409.939999998</v>
      </c>
      <c r="D101" s="24">
        <f t="shared" ref="D101:T101" si="32">SUM(D96:D100)</f>
        <v>0</v>
      </c>
      <c r="E101" s="24">
        <f t="shared" si="32"/>
        <v>0</v>
      </c>
      <c r="F101" s="24">
        <f t="shared" si="32"/>
        <v>0</v>
      </c>
      <c r="G101" s="24">
        <f t="shared" si="32"/>
        <v>0</v>
      </c>
      <c r="H101" s="24">
        <f t="shared" si="32"/>
        <v>0</v>
      </c>
      <c r="I101" s="24">
        <f t="shared" si="32"/>
        <v>0</v>
      </c>
      <c r="J101" s="24">
        <f t="shared" si="32"/>
        <v>0</v>
      </c>
      <c r="K101" s="24">
        <f t="shared" si="32"/>
        <v>0</v>
      </c>
      <c r="L101" s="24">
        <f t="shared" si="32"/>
        <v>70650409.939999998</v>
      </c>
      <c r="M101" s="24">
        <f t="shared" si="32"/>
        <v>70649703.429999992</v>
      </c>
      <c r="N101" s="24">
        <f t="shared" si="32"/>
        <v>706.51</v>
      </c>
      <c r="O101" s="48">
        <f t="shared" si="32"/>
        <v>0</v>
      </c>
      <c r="P101" s="48">
        <f t="shared" si="32"/>
        <v>0</v>
      </c>
      <c r="Q101" s="48">
        <f t="shared" si="32"/>
        <v>0</v>
      </c>
      <c r="R101" s="48">
        <f t="shared" si="32"/>
        <v>0</v>
      </c>
      <c r="S101" s="48">
        <f t="shared" si="32"/>
        <v>0</v>
      </c>
      <c r="T101" s="48">
        <f t="shared" si="32"/>
        <v>0</v>
      </c>
    </row>
    <row r="102" spans="1:25" s="29" customFormat="1" ht="63" customHeight="1" x14ac:dyDescent="0.2">
      <c r="A102" s="119" t="s">
        <v>71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</row>
    <row r="103" spans="1:25" s="29" customFormat="1" ht="123.75" customHeight="1" x14ac:dyDescent="0.2">
      <c r="A103" s="77">
        <v>1</v>
      </c>
      <c r="B103" s="75" t="s">
        <v>99</v>
      </c>
      <c r="C103" s="23">
        <f>D103+H103+L103+T103</f>
        <v>6298878</v>
      </c>
      <c r="D103" s="24">
        <f t="shared" ref="D103" si="33">SUM(E103:G103)</f>
        <v>0</v>
      </c>
      <c r="E103" s="24">
        <v>0</v>
      </c>
      <c r="F103" s="24">
        <v>0</v>
      </c>
      <c r="G103" s="24">
        <v>0</v>
      </c>
      <c r="H103" s="30">
        <f>SUM(I103:K103)</f>
        <v>0</v>
      </c>
      <c r="I103" s="27">
        <v>0</v>
      </c>
      <c r="J103" s="27">
        <v>0</v>
      </c>
      <c r="K103" s="27">
        <v>0</v>
      </c>
      <c r="L103" s="31">
        <f t="shared" ref="L103" si="34">SUM(M103:N103)</f>
        <v>6298878</v>
      </c>
      <c r="M103" s="38">
        <v>6298815.0099999998</v>
      </c>
      <c r="N103" s="38">
        <v>62.99</v>
      </c>
      <c r="O103" s="38">
        <v>0</v>
      </c>
      <c r="P103" s="38">
        <f>SUM(Q103:S103)</f>
        <v>0</v>
      </c>
      <c r="Q103" s="38">
        <v>0</v>
      </c>
      <c r="R103" s="38">
        <v>0</v>
      </c>
      <c r="S103" s="38">
        <v>0</v>
      </c>
      <c r="T103" s="28">
        <v>0</v>
      </c>
    </row>
    <row r="104" spans="1:25" s="29" customFormat="1" ht="63" customHeight="1" x14ac:dyDescent="0.2">
      <c r="A104" s="82"/>
      <c r="B104" s="64" t="s">
        <v>72</v>
      </c>
      <c r="C104" s="24">
        <f>SUM(C103)</f>
        <v>6298878</v>
      </c>
      <c r="D104" s="24">
        <f t="shared" ref="D104:T104" si="35">SUM(D103)</f>
        <v>0</v>
      </c>
      <c r="E104" s="24">
        <f t="shared" si="35"/>
        <v>0</v>
      </c>
      <c r="F104" s="24">
        <f t="shared" si="35"/>
        <v>0</v>
      </c>
      <c r="G104" s="24">
        <f t="shared" si="35"/>
        <v>0</v>
      </c>
      <c r="H104" s="24">
        <f t="shared" si="35"/>
        <v>0</v>
      </c>
      <c r="I104" s="24">
        <f t="shared" si="35"/>
        <v>0</v>
      </c>
      <c r="J104" s="24">
        <f t="shared" si="35"/>
        <v>0</v>
      </c>
      <c r="K104" s="24">
        <f t="shared" si="35"/>
        <v>0</v>
      </c>
      <c r="L104" s="24">
        <f t="shared" si="35"/>
        <v>6298878</v>
      </c>
      <c r="M104" s="24">
        <f t="shared" si="35"/>
        <v>6298815.0099999998</v>
      </c>
      <c r="N104" s="24">
        <f t="shared" si="35"/>
        <v>62.99</v>
      </c>
      <c r="O104" s="48">
        <f t="shared" si="35"/>
        <v>0</v>
      </c>
      <c r="P104" s="48">
        <f t="shared" si="35"/>
        <v>0</v>
      </c>
      <c r="Q104" s="48">
        <f t="shared" si="35"/>
        <v>0</v>
      </c>
      <c r="R104" s="48">
        <f t="shared" si="35"/>
        <v>0</v>
      </c>
      <c r="S104" s="48">
        <f t="shared" si="35"/>
        <v>0</v>
      </c>
      <c r="T104" s="48">
        <f t="shared" si="35"/>
        <v>0</v>
      </c>
    </row>
    <row r="105" spans="1:25" s="29" customFormat="1" ht="63" customHeight="1" x14ac:dyDescent="0.2">
      <c r="A105" s="123" t="s">
        <v>19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</row>
    <row r="106" spans="1:25" s="29" customFormat="1" ht="77.25" customHeight="1" x14ac:dyDescent="0.3">
      <c r="A106" s="71">
        <v>1</v>
      </c>
      <c r="B106" s="72" t="s">
        <v>89</v>
      </c>
      <c r="C106" s="23">
        <f t="shared" ref="C106:C111" si="36">D106+H106+L106+T106</f>
        <v>366105023.02600002</v>
      </c>
      <c r="D106" s="30">
        <f t="shared" ref="D106:D110" si="37">SUM(E106:G106)</f>
        <v>150237136.92742854</v>
      </c>
      <c r="E106" s="38">
        <v>150235634.19142854</v>
      </c>
      <c r="F106" s="38">
        <v>1502.7359999999999</v>
      </c>
      <c r="G106" s="26">
        <v>0</v>
      </c>
      <c r="H106" s="26">
        <f>SUM(I106:K106)</f>
        <v>0</v>
      </c>
      <c r="I106" s="27">
        <v>0</v>
      </c>
      <c r="J106" s="27">
        <v>0</v>
      </c>
      <c r="K106" s="27">
        <v>0</v>
      </c>
      <c r="L106" s="31">
        <f t="shared" ref="L106:L110" si="38">SUM(M106:N106)</f>
        <v>215789886.09857145</v>
      </c>
      <c r="M106" s="31">
        <v>215787728.07857144</v>
      </c>
      <c r="N106" s="31">
        <v>2158.0199999999986</v>
      </c>
      <c r="O106" s="38">
        <v>0</v>
      </c>
      <c r="P106" s="38">
        <f t="shared" ref="P106:P111" si="39">SUM(Q106:S106)</f>
        <v>0</v>
      </c>
      <c r="Q106" s="38">
        <v>0</v>
      </c>
      <c r="R106" s="38">
        <v>0</v>
      </c>
      <c r="S106" s="38">
        <v>0</v>
      </c>
      <c r="T106" s="31">
        <v>78000</v>
      </c>
      <c r="Y106" s="32"/>
    </row>
    <row r="107" spans="1:25" s="29" customFormat="1" ht="108" customHeight="1" x14ac:dyDescent="0.3">
      <c r="A107" s="71">
        <v>2</v>
      </c>
      <c r="B107" s="72" t="s">
        <v>96</v>
      </c>
      <c r="C107" s="23">
        <f t="shared" si="36"/>
        <v>500000.03</v>
      </c>
      <c r="D107" s="30">
        <f t="shared" si="37"/>
        <v>0</v>
      </c>
      <c r="E107" s="38">
        <v>0</v>
      </c>
      <c r="F107" s="38">
        <v>0</v>
      </c>
      <c r="G107" s="26">
        <v>0</v>
      </c>
      <c r="H107" s="26">
        <f t="shared" ref="H107:H110" si="40">SUM(I107:K107)</f>
        <v>0</v>
      </c>
      <c r="I107" s="27">
        <v>0</v>
      </c>
      <c r="J107" s="27">
        <v>0</v>
      </c>
      <c r="K107" s="27">
        <v>0</v>
      </c>
      <c r="L107" s="31">
        <f t="shared" si="38"/>
        <v>500000.03</v>
      </c>
      <c r="M107" s="31">
        <v>499995</v>
      </c>
      <c r="N107" s="31">
        <v>5.03</v>
      </c>
      <c r="O107" s="38">
        <v>0</v>
      </c>
      <c r="P107" s="38">
        <f t="shared" si="39"/>
        <v>0</v>
      </c>
      <c r="Q107" s="38">
        <v>0</v>
      </c>
      <c r="R107" s="38">
        <v>0</v>
      </c>
      <c r="S107" s="38">
        <v>0</v>
      </c>
      <c r="T107" s="31">
        <v>0</v>
      </c>
      <c r="Y107" s="32"/>
    </row>
    <row r="108" spans="1:25" s="29" customFormat="1" ht="136.5" customHeight="1" x14ac:dyDescent="0.2">
      <c r="A108" s="77">
        <v>3</v>
      </c>
      <c r="B108" s="64" t="s">
        <v>95</v>
      </c>
      <c r="C108" s="23">
        <f t="shared" si="36"/>
        <v>5100000.05</v>
      </c>
      <c r="D108" s="24">
        <f t="shared" si="37"/>
        <v>0</v>
      </c>
      <c r="E108" s="38">
        <v>0</v>
      </c>
      <c r="F108" s="38">
        <v>0</v>
      </c>
      <c r="G108" s="25">
        <v>0</v>
      </c>
      <c r="H108" s="26">
        <f t="shared" si="40"/>
        <v>0</v>
      </c>
      <c r="I108" s="27">
        <v>0</v>
      </c>
      <c r="J108" s="27">
        <v>0</v>
      </c>
      <c r="K108" s="27">
        <v>0</v>
      </c>
      <c r="L108" s="28">
        <f t="shared" si="38"/>
        <v>5100000.05</v>
      </c>
      <c r="M108" s="28">
        <v>5099949</v>
      </c>
      <c r="N108" s="28">
        <v>51.05</v>
      </c>
      <c r="O108" s="38">
        <v>0</v>
      </c>
      <c r="P108" s="38">
        <f t="shared" si="39"/>
        <v>0</v>
      </c>
      <c r="Q108" s="38">
        <v>0</v>
      </c>
      <c r="R108" s="38">
        <v>0</v>
      </c>
      <c r="S108" s="38">
        <v>0</v>
      </c>
      <c r="T108" s="28">
        <v>0</v>
      </c>
    </row>
    <row r="109" spans="1:25" s="29" customFormat="1" ht="114.75" customHeight="1" x14ac:dyDescent="0.2">
      <c r="A109" s="77">
        <v>4</v>
      </c>
      <c r="B109" s="75" t="s">
        <v>93</v>
      </c>
      <c r="C109" s="23">
        <f t="shared" si="36"/>
        <v>5000000.0199999996</v>
      </c>
      <c r="D109" s="24">
        <f t="shared" si="37"/>
        <v>0</v>
      </c>
      <c r="E109" s="38">
        <v>0</v>
      </c>
      <c r="F109" s="38">
        <v>0</v>
      </c>
      <c r="G109" s="25">
        <v>0</v>
      </c>
      <c r="H109" s="26">
        <f t="shared" si="40"/>
        <v>0</v>
      </c>
      <c r="I109" s="27">
        <v>0</v>
      </c>
      <c r="J109" s="27">
        <v>0</v>
      </c>
      <c r="K109" s="27">
        <v>0</v>
      </c>
      <c r="L109" s="28">
        <f t="shared" si="38"/>
        <v>5000000.0199999996</v>
      </c>
      <c r="M109" s="28">
        <v>4999950</v>
      </c>
      <c r="N109" s="28">
        <v>50.02</v>
      </c>
      <c r="O109" s="38">
        <v>0</v>
      </c>
      <c r="P109" s="38">
        <f t="shared" si="39"/>
        <v>0</v>
      </c>
      <c r="Q109" s="38">
        <v>0</v>
      </c>
      <c r="R109" s="38">
        <v>0</v>
      </c>
      <c r="S109" s="38">
        <v>0</v>
      </c>
      <c r="T109" s="28">
        <v>0</v>
      </c>
    </row>
    <row r="110" spans="1:25" s="8" customFormat="1" ht="90.75" customHeight="1" x14ac:dyDescent="0.2">
      <c r="A110" s="88">
        <v>5</v>
      </c>
      <c r="B110" s="76" t="s">
        <v>90</v>
      </c>
      <c r="C110" s="51">
        <f t="shared" si="36"/>
        <v>1000010000.14</v>
      </c>
      <c r="D110" s="52">
        <f t="shared" si="37"/>
        <v>102041836.77</v>
      </c>
      <c r="E110" s="53">
        <v>102040816.33</v>
      </c>
      <c r="F110" s="53">
        <v>1020.44</v>
      </c>
      <c r="G110" s="54">
        <v>0</v>
      </c>
      <c r="H110" s="55">
        <f t="shared" si="40"/>
        <v>0</v>
      </c>
      <c r="I110" s="56">
        <v>0</v>
      </c>
      <c r="J110" s="56">
        <v>0</v>
      </c>
      <c r="K110" s="56">
        <v>0</v>
      </c>
      <c r="L110" s="57">
        <f t="shared" si="38"/>
        <v>897968163.37</v>
      </c>
      <c r="M110" s="57">
        <v>897959183.66999996</v>
      </c>
      <c r="N110" s="57">
        <v>8979.7000000000007</v>
      </c>
      <c r="O110" s="53">
        <v>0</v>
      </c>
      <c r="P110" s="53">
        <f t="shared" si="39"/>
        <v>0</v>
      </c>
      <c r="Q110" s="53">
        <v>0</v>
      </c>
      <c r="R110" s="53">
        <v>0</v>
      </c>
      <c r="S110" s="53">
        <v>0</v>
      </c>
      <c r="T110" s="57">
        <v>0</v>
      </c>
    </row>
    <row r="111" spans="1:25" s="29" customFormat="1" ht="77.25" customHeight="1" x14ac:dyDescent="0.2">
      <c r="A111" s="77">
        <v>6</v>
      </c>
      <c r="B111" s="64" t="s">
        <v>63</v>
      </c>
      <c r="C111" s="45">
        <f t="shared" si="36"/>
        <v>205502055.16999999</v>
      </c>
      <c r="D111" s="43">
        <f t="shared" ref="D111" si="41">SUM(E111:G111)</f>
        <v>71429285.738571435</v>
      </c>
      <c r="E111" s="38">
        <v>71428571.428571433</v>
      </c>
      <c r="F111" s="38">
        <v>714.31</v>
      </c>
      <c r="G111" s="25">
        <v>0</v>
      </c>
      <c r="H111" s="26">
        <f t="shared" ref="H111" si="42">SUM(I111:K111)</f>
        <v>0</v>
      </c>
      <c r="I111" s="46">
        <v>0</v>
      </c>
      <c r="J111" s="46">
        <v>0</v>
      </c>
      <c r="K111" s="46">
        <v>0</v>
      </c>
      <c r="L111" s="44">
        <f t="shared" ref="L111" si="43">SUM(M111:N111)</f>
        <v>134072769.43142855</v>
      </c>
      <c r="M111" s="44">
        <v>134071428.68142855</v>
      </c>
      <c r="N111" s="44">
        <v>1340.75</v>
      </c>
      <c r="O111" s="38">
        <v>0</v>
      </c>
      <c r="P111" s="38">
        <f t="shared" si="39"/>
        <v>0</v>
      </c>
      <c r="Q111" s="38">
        <v>0</v>
      </c>
      <c r="R111" s="38">
        <v>0</v>
      </c>
      <c r="S111" s="38">
        <v>0</v>
      </c>
      <c r="T111" s="44">
        <v>0</v>
      </c>
      <c r="W111" s="42"/>
    </row>
    <row r="112" spans="1:25" s="29" customFormat="1" ht="63" customHeight="1" x14ac:dyDescent="0.2">
      <c r="A112" s="77"/>
      <c r="B112" s="64" t="s">
        <v>24</v>
      </c>
      <c r="C112" s="24">
        <f>SUM(C106:C111)</f>
        <v>1582217078.4360001</v>
      </c>
      <c r="D112" s="43">
        <f t="shared" ref="D112:N112" si="44">SUM(D106:D111)</f>
        <v>323708259.43599999</v>
      </c>
      <c r="E112" s="43">
        <f t="shared" si="44"/>
        <v>323705021.94999993</v>
      </c>
      <c r="F112" s="43">
        <f t="shared" si="44"/>
        <v>3237.4859999999999</v>
      </c>
      <c r="G112" s="43">
        <f t="shared" si="44"/>
        <v>0</v>
      </c>
      <c r="H112" s="43">
        <f t="shared" si="44"/>
        <v>0</v>
      </c>
      <c r="I112" s="43">
        <f t="shared" si="44"/>
        <v>0</v>
      </c>
      <c r="J112" s="43">
        <f t="shared" si="44"/>
        <v>0</v>
      </c>
      <c r="K112" s="43">
        <f t="shared" si="44"/>
        <v>0</v>
      </c>
      <c r="L112" s="43">
        <f t="shared" si="44"/>
        <v>1258430819</v>
      </c>
      <c r="M112" s="43">
        <f t="shared" si="44"/>
        <v>1258418234.4299998</v>
      </c>
      <c r="N112" s="43">
        <f t="shared" si="44"/>
        <v>12584.57</v>
      </c>
      <c r="O112" s="48">
        <f t="shared" ref="O112:T112" si="45">SUM(O106:O111)</f>
        <v>0</v>
      </c>
      <c r="P112" s="48">
        <f t="shared" si="45"/>
        <v>0</v>
      </c>
      <c r="Q112" s="48">
        <f t="shared" si="45"/>
        <v>0</v>
      </c>
      <c r="R112" s="48">
        <f t="shared" si="45"/>
        <v>0</v>
      </c>
      <c r="S112" s="48">
        <f t="shared" si="45"/>
        <v>0</v>
      </c>
      <c r="T112" s="48">
        <f t="shared" si="45"/>
        <v>78000</v>
      </c>
    </row>
    <row r="113" spans="1:25" s="29" customFormat="1" ht="81.75" customHeight="1" x14ac:dyDescent="0.2">
      <c r="A113" s="77"/>
      <c r="B113" s="64" t="s">
        <v>25</v>
      </c>
      <c r="C113" s="24">
        <f t="shared" ref="C113:N113" si="46">C112+C104+C101+C94+C88+C85+C80+C74+C70</f>
        <v>1692110366.3760002</v>
      </c>
      <c r="D113" s="24">
        <f t="shared" si="46"/>
        <v>323708259.43599999</v>
      </c>
      <c r="E113" s="24">
        <f t="shared" si="46"/>
        <v>323705021.94999993</v>
      </c>
      <c r="F113" s="24">
        <f t="shared" si="46"/>
        <v>3237.4859999999999</v>
      </c>
      <c r="G113" s="24">
        <f t="shared" si="46"/>
        <v>0</v>
      </c>
      <c r="H113" s="24">
        <f t="shared" si="46"/>
        <v>0</v>
      </c>
      <c r="I113" s="24">
        <f t="shared" si="46"/>
        <v>0</v>
      </c>
      <c r="J113" s="24">
        <f t="shared" si="46"/>
        <v>0</v>
      </c>
      <c r="K113" s="24">
        <f t="shared" si="46"/>
        <v>0</v>
      </c>
      <c r="L113" s="24">
        <f t="shared" si="46"/>
        <v>1367058106.9400001</v>
      </c>
      <c r="M113" s="24">
        <f t="shared" si="46"/>
        <v>1367044436.0899999</v>
      </c>
      <c r="N113" s="24">
        <f t="shared" si="46"/>
        <v>13670.85</v>
      </c>
      <c r="O113" s="48">
        <f t="shared" ref="O113:T113" si="47">O112+O104+O101+O94+O88+O85+O80+O74+O70</f>
        <v>0</v>
      </c>
      <c r="P113" s="48">
        <f t="shared" si="47"/>
        <v>0</v>
      </c>
      <c r="Q113" s="48">
        <f t="shared" si="47"/>
        <v>0</v>
      </c>
      <c r="R113" s="48">
        <f t="shared" si="47"/>
        <v>0</v>
      </c>
      <c r="S113" s="48">
        <f t="shared" si="47"/>
        <v>0</v>
      </c>
      <c r="T113" s="48">
        <f t="shared" si="47"/>
        <v>1344000</v>
      </c>
    </row>
    <row r="114" spans="1:25" s="29" customFormat="1" ht="63" customHeight="1" x14ac:dyDescent="0.2">
      <c r="A114" s="115" t="s">
        <v>68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7"/>
    </row>
    <row r="115" spans="1:25" s="29" customFormat="1" ht="63" customHeight="1" x14ac:dyDescent="0.2">
      <c r="A115" s="71">
        <v>1</v>
      </c>
      <c r="B115" s="64" t="s">
        <v>6</v>
      </c>
      <c r="C115" s="23">
        <f t="shared" ref="C115:C120" si="48">D115+H115+L115+T115</f>
        <v>326841.56</v>
      </c>
      <c r="D115" s="30">
        <f t="shared" ref="D115:D120" si="49">SUM(E115:G115)</f>
        <v>0</v>
      </c>
      <c r="E115" s="24">
        <v>0</v>
      </c>
      <c r="F115" s="24">
        <v>0</v>
      </c>
      <c r="G115" s="24">
        <v>0</v>
      </c>
      <c r="H115" s="30">
        <f>SUM(I115:K115)</f>
        <v>0</v>
      </c>
      <c r="I115" s="27">
        <v>0</v>
      </c>
      <c r="J115" s="27">
        <v>0</v>
      </c>
      <c r="K115" s="27">
        <v>0</v>
      </c>
      <c r="L115" s="31">
        <f t="shared" ref="L115:L120" si="50">SUM(M115:N115)</f>
        <v>326841.56</v>
      </c>
      <c r="M115" s="24">
        <f>146000.1+180840</f>
        <v>326840.09999999998</v>
      </c>
      <c r="N115" s="24">
        <v>1.46</v>
      </c>
      <c r="O115" s="38">
        <v>0</v>
      </c>
      <c r="P115" s="48">
        <f>SUM(Q115:S115)</f>
        <v>0</v>
      </c>
      <c r="Q115" s="38">
        <v>0</v>
      </c>
      <c r="R115" s="38">
        <v>0</v>
      </c>
      <c r="S115" s="38">
        <v>0</v>
      </c>
      <c r="T115" s="24">
        <v>0</v>
      </c>
    </row>
    <row r="116" spans="1:25" s="29" customFormat="1" ht="63" customHeight="1" x14ac:dyDescent="0.2">
      <c r="A116" s="77">
        <v>2</v>
      </c>
      <c r="B116" s="64" t="s">
        <v>7</v>
      </c>
      <c r="C116" s="23">
        <f t="shared" si="48"/>
        <v>349346.57</v>
      </c>
      <c r="D116" s="30">
        <f t="shared" si="49"/>
        <v>0</v>
      </c>
      <c r="E116" s="24">
        <v>0</v>
      </c>
      <c r="F116" s="24">
        <v>0</v>
      </c>
      <c r="G116" s="24">
        <v>0</v>
      </c>
      <c r="H116" s="30">
        <f t="shared" ref="H116:H120" si="51">SUM(I116:K116)</f>
        <v>0</v>
      </c>
      <c r="I116" s="27">
        <v>0</v>
      </c>
      <c r="J116" s="27">
        <v>0</v>
      </c>
      <c r="K116" s="27">
        <v>0</v>
      </c>
      <c r="L116" s="31">
        <f t="shared" si="50"/>
        <v>349346.57</v>
      </c>
      <c r="M116" s="24">
        <f>145900.11+203445</f>
        <v>349345.11</v>
      </c>
      <c r="N116" s="24">
        <v>1.46</v>
      </c>
      <c r="O116" s="38">
        <v>0</v>
      </c>
      <c r="P116" s="48">
        <f t="shared" ref="P116:P121" si="52">SUM(Q116:S116)</f>
        <v>0</v>
      </c>
      <c r="Q116" s="38">
        <v>0</v>
      </c>
      <c r="R116" s="38">
        <v>0</v>
      </c>
      <c r="S116" s="38">
        <v>0</v>
      </c>
      <c r="T116" s="24">
        <v>0</v>
      </c>
    </row>
    <row r="117" spans="1:25" s="29" customFormat="1" ht="63" customHeight="1" x14ac:dyDescent="0.2">
      <c r="A117" s="77">
        <v>3</v>
      </c>
      <c r="B117" s="64" t="s">
        <v>10</v>
      </c>
      <c r="C117" s="23">
        <f t="shared" si="48"/>
        <v>349446.57</v>
      </c>
      <c r="D117" s="30">
        <f t="shared" si="49"/>
        <v>0</v>
      </c>
      <c r="E117" s="24">
        <v>0</v>
      </c>
      <c r="F117" s="24">
        <v>0</v>
      </c>
      <c r="G117" s="24">
        <v>0</v>
      </c>
      <c r="H117" s="30">
        <f t="shared" si="51"/>
        <v>0</v>
      </c>
      <c r="I117" s="27">
        <v>0</v>
      </c>
      <c r="J117" s="27">
        <v>0</v>
      </c>
      <c r="K117" s="27">
        <v>0</v>
      </c>
      <c r="L117" s="31">
        <f t="shared" si="50"/>
        <v>349446.57</v>
      </c>
      <c r="M117" s="24">
        <f>146000.11+203445</f>
        <v>349445.11</v>
      </c>
      <c r="N117" s="24">
        <v>1.46</v>
      </c>
      <c r="O117" s="38">
        <v>0</v>
      </c>
      <c r="P117" s="48">
        <f t="shared" si="52"/>
        <v>0</v>
      </c>
      <c r="Q117" s="38">
        <v>0</v>
      </c>
      <c r="R117" s="38">
        <v>0</v>
      </c>
      <c r="S117" s="38">
        <v>0</v>
      </c>
      <c r="T117" s="24">
        <v>0</v>
      </c>
    </row>
    <row r="118" spans="1:25" s="29" customFormat="1" ht="63" customHeight="1" x14ac:dyDescent="0.2">
      <c r="A118" s="77">
        <v>4</v>
      </c>
      <c r="B118" s="64" t="s">
        <v>12</v>
      </c>
      <c r="C118" s="23">
        <f t="shared" si="48"/>
        <v>326741.57</v>
      </c>
      <c r="D118" s="30">
        <f t="shared" si="49"/>
        <v>0</v>
      </c>
      <c r="E118" s="24">
        <v>0</v>
      </c>
      <c r="F118" s="24">
        <v>0</v>
      </c>
      <c r="G118" s="24">
        <v>0</v>
      </c>
      <c r="H118" s="30">
        <f t="shared" si="51"/>
        <v>0</v>
      </c>
      <c r="I118" s="27">
        <v>0</v>
      </c>
      <c r="J118" s="27">
        <v>0</v>
      </c>
      <c r="K118" s="27">
        <v>0</v>
      </c>
      <c r="L118" s="31">
        <f t="shared" si="50"/>
        <v>326741.57</v>
      </c>
      <c r="M118" s="24">
        <f>145900.11+180840</f>
        <v>326740.11</v>
      </c>
      <c r="N118" s="24">
        <v>1.46</v>
      </c>
      <c r="O118" s="38">
        <v>0</v>
      </c>
      <c r="P118" s="48">
        <f t="shared" si="52"/>
        <v>0</v>
      </c>
      <c r="Q118" s="38">
        <v>0</v>
      </c>
      <c r="R118" s="38">
        <v>0</v>
      </c>
      <c r="S118" s="38">
        <v>0</v>
      </c>
      <c r="T118" s="24">
        <v>0</v>
      </c>
    </row>
    <row r="119" spans="1:25" s="29" customFormat="1" ht="63" customHeight="1" x14ac:dyDescent="0.2">
      <c r="A119" s="77">
        <v>5</v>
      </c>
      <c r="B119" s="64" t="s">
        <v>14</v>
      </c>
      <c r="C119" s="23">
        <f t="shared" si="48"/>
        <v>326841.56</v>
      </c>
      <c r="D119" s="30">
        <f t="shared" si="49"/>
        <v>0</v>
      </c>
      <c r="E119" s="24">
        <v>0</v>
      </c>
      <c r="F119" s="24">
        <v>0</v>
      </c>
      <c r="G119" s="24">
        <v>0</v>
      </c>
      <c r="H119" s="30">
        <f t="shared" si="51"/>
        <v>0</v>
      </c>
      <c r="I119" s="27">
        <v>0</v>
      </c>
      <c r="J119" s="27">
        <v>0</v>
      </c>
      <c r="K119" s="27">
        <v>0</v>
      </c>
      <c r="L119" s="31">
        <f t="shared" si="50"/>
        <v>326841.56</v>
      </c>
      <c r="M119" s="24">
        <f>146000.1+180840</f>
        <v>326840.09999999998</v>
      </c>
      <c r="N119" s="24">
        <v>1.46</v>
      </c>
      <c r="O119" s="38">
        <v>0</v>
      </c>
      <c r="P119" s="48">
        <f t="shared" si="52"/>
        <v>0</v>
      </c>
      <c r="Q119" s="38">
        <v>0</v>
      </c>
      <c r="R119" s="38">
        <v>0</v>
      </c>
      <c r="S119" s="38">
        <v>0</v>
      </c>
      <c r="T119" s="24">
        <v>0</v>
      </c>
    </row>
    <row r="120" spans="1:25" s="29" customFormat="1" ht="63" customHeight="1" x14ac:dyDescent="0.2">
      <c r="A120" s="77">
        <v>6</v>
      </c>
      <c r="B120" s="64" t="s">
        <v>16</v>
      </c>
      <c r="C120" s="23">
        <f t="shared" si="48"/>
        <v>328541.56999999995</v>
      </c>
      <c r="D120" s="30">
        <f t="shared" si="49"/>
        <v>0</v>
      </c>
      <c r="E120" s="24">
        <v>0</v>
      </c>
      <c r="F120" s="24">
        <v>0</v>
      </c>
      <c r="G120" s="24">
        <v>0</v>
      </c>
      <c r="H120" s="30">
        <f t="shared" si="51"/>
        <v>0</v>
      </c>
      <c r="I120" s="27">
        <v>0</v>
      </c>
      <c r="J120" s="27">
        <v>0</v>
      </c>
      <c r="K120" s="27">
        <v>0</v>
      </c>
      <c r="L120" s="31">
        <f t="shared" si="50"/>
        <v>328541.56999999995</v>
      </c>
      <c r="M120" s="24">
        <f>147700.09+180840</f>
        <v>328540.08999999997</v>
      </c>
      <c r="N120" s="24">
        <v>1.48</v>
      </c>
      <c r="O120" s="38">
        <v>0</v>
      </c>
      <c r="P120" s="48">
        <f t="shared" si="52"/>
        <v>0</v>
      </c>
      <c r="Q120" s="38">
        <v>0</v>
      </c>
      <c r="R120" s="38">
        <v>0</v>
      </c>
      <c r="S120" s="38">
        <v>0</v>
      </c>
      <c r="T120" s="24">
        <v>0</v>
      </c>
    </row>
    <row r="121" spans="1:25" s="29" customFormat="1" ht="63" customHeight="1" x14ac:dyDescent="0.2">
      <c r="A121" s="77"/>
      <c r="B121" s="64" t="s">
        <v>69</v>
      </c>
      <c r="C121" s="24">
        <f>SUM(C115:C120)</f>
        <v>2007759.4</v>
      </c>
      <c r="D121" s="24">
        <f t="shared" ref="D121:T121" si="53">SUM(D115:D120)</f>
        <v>0</v>
      </c>
      <c r="E121" s="24">
        <f t="shared" si="53"/>
        <v>0</v>
      </c>
      <c r="F121" s="24">
        <f t="shared" si="53"/>
        <v>0</v>
      </c>
      <c r="G121" s="24">
        <f t="shared" si="53"/>
        <v>0</v>
      </c>
      <c r="H121" s="24">
        <f t="shared" ref="H121:K121" si="54">SUM(H115:H120)</f>
        <v>0</v>
      </c>
      <c r="I121" s="24">
        <f t="shared" si="54"/>
        <v>0</v>
      </c>
      <c r="J121" s="24">
        <f t="shared" si="54"/>
        <v>0</v>
      </c>
      <c r="K121" s="24">
        <f t="shared" si="54"/>
        <v>0</v>
      </c>
      <c r="L121" s="24">
        <f t="shared" si="53"/>
        <v>2007759.4</v>
      </c>
      <c r="M121" s="24">
        <f t="shared" si="53"/>
        <v>2007750.6199999996</v>
      </c>
      <c r="N121" s="24">
        <f t="shared" si="53"/>
        <v>8.7799999999999994</v>
      </c>
      <c r="O121" s="38">
        <v>0</v>
      </c>
      <c r="P121" s="48">
        <f t="shared" si="52"/>
        <v>0</v>
      </c>
      <c r="Q121" s="38">
        <v>0</v>
      </c>
      <c r="R121" s="38">
        <v>0</v>
      </c>
      <c r="S121" s="38">
        <v>0</v>
      </c>
      <c r="T121" s="24">
        <f t="shared" si="53"/>
        <v>0</v>
      </c>
    </row>
    <row r="122" spans="1:25" s="29" customFormat="1" ht="63" customHeight="1" x14ac:dyDescent="0.2">
      <c r="A122" s="77"/>
      <c r="B122" s="64" t="s">
        <v>20</v>
      </c>
      <c r="C122" s="24">
        <f t="shared" ref="C122:T122" si="55">C121+C113+C65</f>
        <v>1816570577.3960004</v>
      </c>
      <c r="D122" s="48">
        <f t="shared" si="55"/>
        <v>325424571.32599998</v>
      </c>
      <c r="E122" s="48">
        <f t="shared" si="55"/>
        <v>325421316.66999996</v>
      </c>
      <c r="F122" s="48">
        <f t="shared" si="55"/>
        <v>3254.6559999999999</v>
      </c>
      <c r="G122" s="48">
        <f t="shared" si="55"/>
        <v>0</v>
      </c>
      <c r="H122" s="48">
        <f t="shared" si="55"/>
        <v>7734160.6699999999</v>
      </c>
      <c r="I122" s="48">
        <f t="shared" si="55"/>
        <v>7734083.3300000001</v>
      </c>
      <c r="J122" s="48">
        <f t="shared" si="55"/>
        <v>77.34</v>
      </c>
      <c r="K122" s="48">
        <f t="shared" si="55"/>
        <v>0</v>
      </c>
      <c r="L122" s="48">
        <f t="shared" si="55"/>
        <v>1405157367.5500002</v>
      </c>
      <c r="M122" s="48">
        <f t="shared" si="55"/>
        <v>1404102545.6399999</v>
      </c>
      <c r="N122" s="48">
        <f t="shared" si="55"/>
        <v>14030.230000000001</v>
      </c>
      <c r="O122" s="48">
        <f t="shared" si="55"/>
        <v>1040791.68</v>
      </c>
      <c r="P122" s="48">
        <f t="shared" si="55"/>
        <v>76871476.349999994</v>
      </c>
      <c r="Q122" s="48">
        <f t="shared" si="55"/>
        <v>76303204.980000004</v>
      </c>
      <c r="R122" s="48">
        <f t="shared" si="55"/>
        <v>763.05</v>
      </c>
      <c r="S122" s="48">
        <f t="shared" si="55"/>
        <v>567508.31999999995</v>
      </c>
      <c r="T122" s="48">
        <f t="shared" si="55"/>
        <v>1383001.5</v>
      </c>
    </row>
    <row r="123" spans="1:25" s="8" customFormat="1" ht="44.25" customHeight="1" x14ac:dyDescent="0.2">
      <c r="A123" s="89"/>
      <c r="B123" s="1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5" s="8" customFormat="1" ht="48" customHeight="1" x14ac:dyDescent="0.2">
      <c r="A124" s="14" t="s">
        <v>92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5" s="8" customFormat="1" ht="24" customHeight="1" x14ac:dyDescent="0.2">
      <c r="A125" s="90"/>
      <c r="B125" s="12"/>
      <c r="C125" s="13"/>
      <c r="D125" s="11"/>
      <c r="E125" s="11"/>
      <c r="F125" s="11"/>
      <c r="G125" s="11"/>
      <c r="H125" s="11"/>
      <c r="I125" s="11"/>
      <c r="J125" s="11"/>
      <c r="K125" s="11"/>
      <c r="Y125" s="10"/>
    </row>
    <row r="131" spans="3:4" x14ac:dyDescent="0.3">
      <c r="C131" s="4"/>
      <c r="D131" s="4"/>
    </row>
    <row r="133" spans="3:4" x14ac:dyDescent="0.3">
      <c r="D133" s="4"/>
    </row>
    <row r="134" spans="3:4" x14ac:dyDescent="0.3">
      <c r="C134" s="4"/>
    </row>
  </sheetData>
  <mergeCells count="168">
    <mergeCell ref="S21:S25"/>
    <mergeCell ref="T21:T25"/>
    <mergeCell ref="M35:M38"/>
    <mergeCell ref="T15:T17"/>
    <mergeCell ref="M29:M32"/>
    <mergeCell ref="N29:N32"/>
    <mergeCell ref="O29:O32"/>
    <mergeCell ref="A20:T20"/>
    <mergeCell ref="F35:F38"/>
    <mergeCell ref="E35:E38"/>
    <mergeCell ref="D35:D38"/>
    <mergeCell ref="C35:C38"/>
    <mergeCell ref="N21:N25"/>
    <mergeCell ref="G29:G32"/>
    <mergeCell ref="A28:T28"/>
    <mergeCell ref="I29:I32"/>
    <mergeCell ref="J29:J32"/>
    <mergeCell ref="K29:K32"/>
    <mergeCell ref="L29:L32"/>
    <mergeCell ref="L21:L25"/>
    <mergeCell ref="M21:M25"/>
    <mergeCell ref="T35:T38"/>
    <mergeCell ref="S35:S38"/>
    <mergeCell ref="R35:R38"/>
    <mergeCell ref="Q35:Q38"/>
    <mergeCell ref="R21:R25"/>
    <mergeCell ref="G21:G25"/>
    <mergeCell ref="D16:D17"/>
    <mergeCell ref="G16:G17"/>
    <mergeCell ref="E16:F16"/>
    <mergeCell ref="H21:H25"/>
    <mergeCell ref="I21:I25"/>
    <mergeCell ref="J21:J25"/>
    <mergeCell ref="P29:P32"/>
    <mergeCell ref="Q29:Q32"/>
    <mergeCell ref="A19:T19"/>
    <mergeCell ref="D21:D25"/>
    <mergeCell ref="E21:E25"/>
    <mergeCell ref="F21:F25"/>
    <mergeCell ref="G35:G38"/>
    <mergeCell ref="I35:I38"/>
    <mergeCell ref="H35:H38"/>
    <mergeCell ref="H29:H32"/>
    <mergeCell ref="L35:L38"/>
    <mergeCell ref="A34:T34"/>
    <mergeCell ref="R29:R32"/>
    <mergeCell ref="S29:S32"/>
    <mergeCell ref="K35:K38"/>
    <mergeCell ref="P15:S15"/>
    <mergeCell ref="P16:P17"/>
    <mergeCell ref="Q16:R16"/>
    <mergeCell ref="S16:S17"/>
    <mergeCell ref="M16:N16"/>
    <mergeCell ref="A9:T9"/>
    <mergeCell ref="A10:T10"/>
    <mergeCell ref="A11:T11"/>
    <mergeCell ref="A12:T12"/>
    <mergeCell ref="D15:G15"/>
    <mergeCell ref="A15:A17"/>
    <mergeCell ref="B15:B17"/>
    <mergeCell ref="C15:C17"/>
    <mergeCell ref="L16:L17"/>
    <mergeCell ref="H15:K15"/>
    <mergeCell ref="H16:H17"/>
    <mergeCell ref="I16:J16"/>
    <mergeCell ref="K16:K17"/>
    <mergeCell ref="L15:O15"/>
    <mergeCell ref="O16:O17"/>
    <mergeCell ref="A67:T67"/>
    <mergeCell ref="D56:D58"/>
    <mergeCell ref="F56:F58"/>
    <mergeCell ref="E56:E58"/>
    <mergeCell ref="A102:T102"/>
    <mergeCell ref="L56:L58"/>
    <mergeCell ref="M56:M58"/>
    <mergeCell ref="A95:T95"/>
    <mergeCell ref="I56:I58"/>
    <mergeCell ref="J56:J58"/>
    <mergeCell ref="K56:K58"/>
    <mergeCell ref="A89:T89"/>
    <mergeCell ref="A60:T60"/>
    <mergeCell ref="A86:T86"/>
    <mergeCell ref="Q56:Q58"/>
    <mergeCell ref="R56:R58"/>
    <mergeCell ref="A114:T114"/>
    <mergeCell ref="A75:T75"/>
    <mergeCell ref="L45:L52"/>
    <mergeCell ref="M45:M52"/>
    <mergeCell ref="N45:N52"/>
    <mergeCell ref="T45:T52"/>
    <mergeCell ref="C45:C52"/>
    <mergeCell ref="D45:D52"/>
    <mergeCell ref="E45:E52"/>
    <mergeCell ref="F45:F52"/>
    <mergeCell ref="G45:G52"/>
    <mergeCell ref="G56:G58"/>
    <mergeCell ref="N56:N58"/>
    <mergeCell ref="C56:C58"/>
    <mergeCell ref="A55:T55"/>
    <mergeCell ref="A81:T81"/>
    <mergeCell ref="H56:H58"/>
    <mergeCell ref="A71:T71"/>
    <mergeCell ref="S56:S58"/>
    <mergeCell ref="O45:O52"/>
    <mergeCell ref="Q45:Q52"/>
    <mergeCell ref="A105:T105"/>
    <mergeCell ref="T56:T58"/>
    <mergeCell ref="A66:T66"/>
    <mergeCell ref="K21:K25"/>
    <mergeCell ref="O21:O25"/>
    <mergeCell ref="P21:P25"/>
    <mergeCell ref="Q21:Q25"/>
    <mergeCell ref="T29:T32"/>
    <mergeCell ref="C29:C32"/>
    <mergeCell ref="D29:D32"/>
    <mergeCell ref="E29:E32"/>
    <mergeCell ref="N61:N63"/>
    <mergeCell ref="R45:R52"/>
    <mergeCell ref="T39:T41"/>
    <mergeCell ref="N39:N41"/>
    <mergeCell ref="S39:S41"/>
    <mergeCell ref="O61:O63"/>
    <mergeCell ref="P61:P63"/>
    <mergeCell ref="Q61:Q63"/>
    <mergeCell ref="R61:R63"/>
    <mergeCell ref="S61:S63"/>
    <mergeCell ref="T61:T63"/>
    <mergeCell ref="A44:T44"/>
    <mergeCell ref="C21:C25"/>
    <mergeCell ref="S45:S52"/>
    <mergeCell ref="O56:O58"/>
    <mergeCell ref="F29:F32"/>
    <mergeCell ref="J35:J38"/>
    <mergeCell ref="P35:P38"/>
    <mergeCell ref="O35:O38"/>
    <mergeCell ref="N35:N38"/>
    <mergeCell ref="C39:C41"/>
    <mergeCell ref="D39:D41"/>
    <mergeCell ref="E39:E41"/>
    <mergeCell ref="F39:F41"/>
    <mergeCell ref="G39:G41"/>
    <mergeCell ref="O39:O41"/>
    <mergeCell ref="P39:P41"/>
    <mergeCell ref="J39:J41"/>
    <mergeCell ref="K39:K41"/>
    <mergeCell ref="R39:R41"/>
    <mergeCell ref="C61:C63"/>
    <mergeCell ref="D61:D63"/>
    <mergeCell ref="E61:E63"/>
    <mergeCell ref="F61:F63"/>
    <mergeCell ref="G61:G63"/>
    <mergeCell ref="H61:H63"/>
    <mergeCell ref="I61:I63"/>
    <mergeCell ref="J61:J63"/>
    <mergeCell ref="K61:K63"/>
    <mergeCell ref="H39:H41"/>
    <mergeCell ref="I39:I41"/>
    <mergeCell ref="L39:L41"/>
    <mergeCell ref="M39:M41"/>
    <mergeCell ref="P45:P52"/>
    <mergeCell ref="Q39:Q41"/>
    <mergeCell ref="H45:H52"/>
    <mergeCell ref="I45:I52"/>
    <mergeCell ref="J45:J52"/>
    <mergeCell ref="P56:P58"/>
    <mergeCell ref="K45:K52"/>
    <mergeCell ref="L61:L63"/>
    <mergeCell ref="M61:M63"/>
  </mergeCells>
  <pageMargins left="1.3779527559055118" right="0.39370078740157483" top="1.5748031496062993" bottom="0.59055118110236227" header="0.31496062992125984" footer="0.31496062992125984"/>
  <pageSetup paperSize="8" scale="38" fitToHeight="7" orientation="landscape" r:id="rId1"/>
  <headerFooter differentFirst="1">
    <oddHeader>&amp;C&amp;P</oddHeader>
  </headerFooter>
  <rowBreaks count="1" manualBreakCount="1">
    <brk id="6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2023-07-25T06:03:48Z</cp:lastPrinted>
  <dcterms:created xsi:type="dcterms:W3CDTF">2002-03-25T05:35:56Z</dcterms:created>
  <dcterms:modified xsi:type="dcterms:W3CDTF">2023-08-01T09:04:21Z</dcterms:modified>
</cp:coreProperties>
</file>